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8480" windowHeight="15220" activeTab="0"/>
  </bookViews>
  <sheets>
    <sheet name="検証データ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<sst xmlns="http://schemas.openxmlformats.org/spreadsheetml/2006/main" count="93" uniqueCount="48">
  <si>
    <t>売買</t>
  </si>
  <si>
    <t>金額　</t>
  </si>
  <si>
    <t>合計</t>
  </si>
  <si>
    <t>気付き　質問</t>
  </si>
  <si>
    <t>感想</t>
  </si>
  <si>
    <t>今後</t>
  </si>
  <si>
    <t>PB:</t>
  </si>
  <si>
    <t>日足◎</t>
  </si>
  <si>
    <t>フィボナッチトレード</t>
  </si>
  <si>
    <t>ヘッドアンドショルダー</t>
  </si>
  <si>
    <t>番号</t>
  </si>
  <si>
    <t>資金</t>
  </si>
  <si>
    <t>エントリー</t>
  </si>
  <si>
    <t>西暦</t>
  </si>
  <si>
    <t>日時</t>
  </si>
  <si>
    <t>レート</t>
  </si>
  <si>
    <t>レート</t>
  </si>
  <si>
    <t>pips</t>
  </si>
  <si>
    <t>損失上限</t>
  </si>
  <si>
    <t>決済</t>
  </si>
  <si>
    <t>損益</t>
  </si>
  <si>
    <t>pips</t>
  </si>
  <si>
    <t>最終資金</t>
  </si>
  <si>
    <t>買</t>
  </si>
  <si>
    <t>売</t>
  </si>
  <si>
    <t>リスク（３％）</t>
  </si>
  <si>
    <t>勝敗</t>
  </si>
  <si>
    <t>勝率</t>
  </si>
  <si>
    <t>R/R</t>
  </si>
  <si>
    <t>移動平均線の10MAと20MA両方の上にキャンドルがあれば買い方向、下なら売り方向。</t>
  </si>
  <si>
    <t>MAに触って、PB発生でエントリー待ち。</t>
  </si>
  <si>
    <t>高値／安値ブレイクでエントリー。</t>
  </si>
  <si>
    <t>（ダウ理論またはPB発生で、ストップを移動していく）</t>
  </si>
  <si>
    <t>反転して重要な高値/安値を更新したら、次のS/Rで利益確定を検討。</t>
  </si>
  <si>
    <t>240分足</t>
  </si>
  <si>
    <t>トレーリングストップ。</t>
  </si>
  <si>
    <t>EUR/USD</t>
  </si>
  <si>
    <t>GBP/USD</t>
  </si>
  <si>
    <t>USD/JPY（日足）</t>
  </si>
  <si>
    <t>１pip = 1銭</t>
  </si>
  <si>
    <t>６と７</t>
  </si>
  <si>
    <t>ロット
（１万通貨）</t>
  </si>
  <si>
    <t>売</t>
  </si>
  <si>
    <t>１10/9</t>
  </si>
  <si>
    <t>買</t>
  </si>
  <si>
    <t>２９勝１６敗０分</t>
  </si>
  <si>
    <t>ポンドドルとはずいぶんチャートが違うなという印象を受けた。
最初は不安だったけど、最終的には好成績で嬉しい。</t>
  </si>
  <si>
    <t>USD/JPY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</si>
</sst>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_-* #,##0_-;\-* #,##0_-;_-* &quot;-&quot;_-;_-@_-"/>
    <numFmt numFmtId="183" formatCode="_-&quot;¥&quot;* #,##0_-;\-&quot;¥&quot;* #,##0_-;_-&quot;¥&quot;* &quot;-&quot;_-;_-@_-"/>
    <numFmt numFmtId="184" formatCode="_-* #,##0.00_-;\-* #,##0.00_-;_-* &quot;-&quot;??_-;_-@_-"/>
    <numFmt numFmtId="185" formatCode="_-&quot;¥&quot;* #,##0.00_-;\-&quot;¥&quot;* #,##0.00_-;_-&quot;¥&quot;* &quot;-&quot;??_-;_-@_-"/>
    <numFmt numFmtId="186" formatCode="0.00_ ;[Red]\-0.00\ "/>
    <numFmt numFmtId="187" formatCode="0.00_ "/>
    <numFmt numFmtId="188" formatCode="0.0_);[Red]\(0.0\)"/>
    <numFmt numFmtId="189" formatCode="m/d;@"/>
    <numFmt numFmtId="190" formatCode="&quot;¥&quot;#,##0_);[Red]\(&quot;¥&quot;#,##0\)"/>
    <numFmt numFmtId="191" formatCode="0_);[Red]\(0\)"/>
    <numFmt numFmtId="192" formatCode="#,##0_ ;[Red]\-#,##0\ "/>
    <numFmt numFmtId="193" formatCode="0.0%"/>
    <numFmt numFmtId="194" formatCode="yyyy/m/d;@"/>
    <numFmt numFmtId="195" formatCode="0.0"/>
    <numFmt numFmtId="196" formatCode="0.00000_ "/>
    <numFmt numFmtId="197" formatCode="#,##0.00_ "/>
    <numFmt numFmtId="198" formatCode="#,##0.00_ ;[Red]\-#,##0.00\ "/>
    <numFmt numFmtId="199" formatCode="0_ ;[Red]\-0\ "/>
    <numFmt numFmtId="200" formatCode="0.00_);[Red]\(0.00\)"/>
    <numFmt numFmtId="201" formatCode="[$-411]yy&quot;年&quot;m&quot;月&quot;d&quot;日&quot;dddd"/>
    <numFmt numFmtId="202" formatCode="0_ "/>
    <numFmt numFmtId="203" formatCode="[$¥-411]#,##0.00;[$¥-411]#,##0.00"/>
    <numFmt numFmtId="204" formatCode="[$¥-411]#,##0;\-[$¥-411]#,##0"/>
    <numFmt numFmtId="205" formatCode="[$¥-411]#,##0.0;[$¥-411]#,##0.0"/>
    <numFmt numFmtId="206" formatCode="[$¥-411]#,##0;[$¥-411]#,##0"/>
    <numFmt numFmtId="207" formatCode="_-* #,##0.0_-;\-* #,##0.0_-;_-* &quot;-&quot;??_-;_-@_-"/>
    <numFmt numFmtId="208" formatCode="_-* #,##0_-;\-* #,##0_-;_-* &quot;-&quot;??_-;_-@_-"/>
    <numFmt numFmtId="209" formatCode="[$¥-411]#,##0;[Red]\-[$¥-411]#,##0"/>
    <numFmt numFmtId="210" formatCode="_ * #,##0.0000_ ;_ * \-#,##0.0000_ ;_ * &quot;-&quot;????_ ;_ @_ "/>
    <numFmt numFmtId="211" formatCode="#,##0_ "/>
    <numFmt numFmtId="212" formatCode="#,##0_);[Red]\(#,##0\)"/>
    <numFmt numFmtId="213" formatCode="0.000_);[Red]\(0.000\)"/>
    <numFmt numFmtId="214" formatCode="0.000_ "/>
    <numFmt numFmtId="215" formatCode="#,##0.000_ "/>
  </numFmts>
  <fonts count="44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8"/>
      <color indexed="39"/>
      <name val="ＭＳ Ｐゴシック"/>
      <family val="0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8"/>
      <color rgb="FF0000FF"/>
      <name val="ＭＳ Ｐゴシック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7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86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202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20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204" fontId="0" fillId="0" borderId="11" xfId="0" applyNumberFormat="1" applyBorder="1" applyAlignment="1">
      <alignment vertical="center"/>
    </xf>
    <xf numFmtId="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206" fontId="0" fillId="0" borderId="11" xfId="47" applyNumberFormat="1" applyFont="1" applyBorder="1" applyAlignment="1">
      <alignment vertical="center"/>
    </xf>
    <xf numFmtId="206" fontId="0" fillId="0" borderId="10" xfId="47" applyNumberFormat="1" applyFont="1" applyBorder="1" applyAlignment="1">
      <alignment vertical="center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06" fontId="0" fillId="0" borderId="14" xfId="0" applyNumberFormat="1" applyFont="1" applyFill="1" applyBorder="1" applyAlignment="1" applyProtection="1">
      <alignment vertical="center"/>
      <protection/>
    </xf>
    <xf numFmtId="186" fontId="0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209" fontId="0" fillId="0" borderId="11" xfId="47" applyNumberFormat="1" applyFont="1" applyBorder="1" applyAlignment="1">
      <alignment vertical="center"/>
    </xf>
    <xf numFmtId="210" fontId="0" fillId="0" borderId="11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213" fontId="0" fillId="0" borderId="10" xfId="0" applyNumberFormat="1" applyBorder="1" applyAlignment="1">
      <alignment vertical="center"/>
    </xf>
    <xf numFmtId="213" fontId="0" fillId="0" borderId="10" xfId="0" applyNumberFormat="1" applyFill="1" applyBorder="1" applyAlignment="1">
      <alignment vertical="center"/>
    </xf>
    <xf numFmtId="214" fontId="0" fillId="0" borderId="0" xfId="0" applyNumberFormat="1" applyAlignment="1">
      <alignment vertical="center"/>
    </xf>
    <xf numFmtId="197" fontId="0" fillId="0" borderId="0" xfId="0" applyNumberFormat="1" applyAlignment="1">
      <alignment vertical="center"/>
    </xf>
    <xf numFmtId="213" fontId="0" fillId="0" borderId="0" xfId="0" applyNumberFormat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93" fontId="0" fillId="0" borderId="22" xfId="41" applyNumberFormat="1" applyFont="1" applyBorder="1" applyAlignment="1">
      <alignment horizontal="center" vertical="center"/>
    </xf>
    <xf numFmtId="193" fontId="0" fillId="0" borderId="23" xfId="41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3" xfId="60"/>
    <cellStyle name="標準_気づき" xfId="61"/>
    <cellStyle name="標準_気づき_1" xfId="62"/>
    <cellStyle name="普通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14</xdr:col>
      <xdr:colOff>190500</xdr:colOff>
      <xdr:row>71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591300"/>
          <a:ext cx="13068300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12</xdr:col>
      <xdr:colOff>85725</xdr:colOff>
      <xdr:row>36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552450"/>
          <a:ext cx="1098232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110</xdr:row>
      <xdr:rowOff>19050</xdr:rowOff>
    </xdr:from>
    <xdr:to>
      <xdr:col>12</xdr:col>
      <xdr:colOff>114300</xdr:colOff>
      <xdr:row>143</xdr:row>
      <xdr:rowOff>47625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19030950"/>
          <a:ext cx="10982325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11</xdr:col>
      <xdr:colOff>857250</xdr:colOff>
      <xdr:row>107</xdr:row>
      <xdr:rowOff>123825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12801600"/>
          <a:ext cx="10763250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17</xdr:col>
      <xdr:colOff>104775</xdr:colOff>
      <xdr:row>179</xdr:row>
      <xdr:rowOff>133350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25222200"/>
          <a:ext cx="15954375" cy="579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9</xdr:col>
      <xdr:colOff>819150</xdr:colOff>
      <xdr:row>215</xdr:row>
      <xdr:rowOff>152400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0600" y="31394400"/>
          <a:ext cx="874395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13</xdr:col>
      <xdr:colOff>923925</xdr:colOff>
      <xdr:row>251</xdr:row>
      <xdr:rowOff>161925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37604700"/>
          <a:ext cx="1281112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10</xdr:col>
      <xdr:colOff>723900</xdr:colOff>
      <xdr:row>287</xdr:row>
      <xdr:rowOff>114300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43776900"/>
          <a:ext cx="9639300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11</xdr:col>
      <xdr:colOff>285750</xdr:colOff>
      <xdr:row>325</xdr:row>
      <xdr:rowOff>28575</xdr:rowOff>
    </xdr:to>
    <xdr:pic>
      <xdr:nvPicPr>
        <xdr:cNvPr id="9" name="図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49987200"/>
          <a:ext cx="1019175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19050</xdr:rowOff>
    </xdr:from>
    <xdr:to>
      <xdr:col>17</xdr:col>
      <xdr:colOff>114300</xdr:colOff>
      <xdr:row>363</xdr:row>
      <xdr:rowOff>76200</xdr:rowOff>
    </xdr:to>
    <xdr:pic>
      <xdr:nvPicPr>
        <xdr:cNvPr id="10" name="図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56559450"/>
          <a:ext cx="1596390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10</xdr:col>
      <xdr:colOff>485775</xdr:colOff>
      <xdr:row>401</xdr:row>
      <xdr:rowOff>9525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63093600"/>
          <a:ext cx="940117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403</xdr:row>
      <xdr:rowOff>0</xdr:rowOff>
    </xdr:from>
    <xdr:to>
      <xdr:col>10</xdr:col>
      <xdr:colOff>942975</xdr:colOff>
      <xdr:row>438</xdr:row>
      <xdr:rowOff>19050</xdr:rowOff>
    </xdr:to>
    <xdr:pic>
      <xdr:nvPicPr>
        <xdr:cNvPr id="12" name="図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0600" y="69475350"/>
          <a:ext cx="985837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9</xdr:col>
      <xdr:colOff>981075</xdr:colOff>
      <xdr:row>475</xdr:row>
      <xdr:rowOff>0</xdr:rowOff>
    </xdr:to>
    <xdr:pic>
      <xdr:nvPicPr>
        <xdr:cNvPr id="13" name="図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90600" y="75819000"/>
          <a:ext cx="8905875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16</xdr:col>
      <xdr:colOff>333375</xdr:colOff>
      <xdr:row>509</xdr:row>
      <xdr:rowOff>38100</xdr:rowOff>
    </xdr:to>
    <xdr:pic>
      <xdr:nvPicPr>
        <xdr:cNvPr id="14" name="図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82200750"/>
          <a:ext cx="15192375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12</xdr:col>
      <xdr:colOff>600075</xdr:colOff>
      <xdr:row>546</xdr:row>
      <xdr:rowOff>114300</xdr:rowOff>
    </xdr:to>
    <xdr:pic>
      <xdr:nvPicPr>
        <xdr:cNvPr id="15" name="図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90600" y="88030050"/>
          <a:ext cx="11496675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11</xdr:col>
      <xdr:colOff>152400</xdr:colOff>
      <xdr:row>584</xdr:row>
      <xdr:rowOff>95250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90600" y="94583250"/>
          <a:ext cx="100584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17</xdr:col>
      <xdr:colOff>114300</xdr:colOff>
      <xdr:row>622</xdr:row>
      <xdr:rowOff>0</xdr:rowOff>
    </xdr:to>
    <xdr:pic>
      <xdr:nvPicPr>
        <xdr:cNvPr id="17" name="図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90600" y="101098350"/>
          <a:ext cx="159639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17</xdr:col>
      <xdr:colOff>104775</xdr:colOff>
      <xdr:row>659</xdr:row>
      <xdr:rowOff>104775</xdr:rowOff>
    </xdr:to>
    <xdr:pic>
      <xdr:nvPicPr>
        <xdr:cNvPr id="18" name="図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90600" y="107442000"/>
          <a:ext cx="15954375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9</xdr:col>
      <xdr:colOff>333375</xdr:colOff>
      <xdr:row>695</xdr:row>
      <xdr:rowOff>161925</xdr:rowOff>
    </xdr:to>
    <xdr:pic>
      <xdr:nvPicPr>
        <xdr:cNvPr id="19" name="図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90600" y="113957100"/>
          <a:ext cx="825817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17</xdr:col>
      <xdr:colOff>104775</xdr:colOff>
      <xdr:row>733</xdr:row>
      <xdr:rowOff>76200</xdr:rowOff>
    </xdr:to>
    <xdr:pic>
      <xdr:nvPicPr>
        <xdr:cNvPr id="20" name="図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90600" y="120129300"/>
          <a:ext cx="159543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17</xdr:col>
      <xdr:colOff>104775</xdr:colOff>
      <xdr:row>771</xdr:row>
      <xdr:rowOff>47625</xdr:rowOff>
    </xdr:to>
    <xdr:pic>
      <xdr:nvPicPr>
        <xdr:cNvPr id="21" name="図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90600" y="126644400"/>
          <a:ext cx="15954375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9"/>
  <sheetViews>
    <sheetView tabSelected="1" zoomScale="125" zoomScaleNormal="125" zoomScaleSheetLayoutView="100" workbookViewId="0" topLeftCell="A1">
      <pane ySplit="4" topLeftCell="BM5" activePane="bottomLeft" state="frozen"/>
      <selection pane="topLeft" activeCell="A1" sqref="A1"/>
      <selection pane="bottomLeft" activeCell="N53" sqref="N53"/>
    </sheetView>
  </sheetViews>
  <sheetFormatPr defaultColWidth="10.00390625" defaultRowHeight="13.5" customHeight="1"/>
  <cols>
    <col min="1" max="1" width="4.00390625" style="0" customWidth="1"/>
    <col min="2" max="2" width="8.625" style="0" customWidth="1"/>
    <col min="3" max="3" width="14.00390625" style="0" customWidth="1"/>
    <col min="4" max="4" width="8.875" style="0" customWidth="1"/>
    <col min="5" max="5" width="10.375" style="0" customWidth="1"/>
    <col min="6" max="6" width="10.875" style="0" customWidth="1"/>
    <col min="7" max="7" width="10.00390625" style="0" customWidth="1"/>
    <col min="8" max="8" width="10.375" style="0" customWidth="1"/>
    <col min="9" max="9" width="11.375" style="0" customWidth="1"/>
    <col min="10" max="10" width="11.00390625" style="0" customWidth="1"/>
    <col min="11" max="11" width="9.50390625" style="0" customWidth="1"/>
    <col min="12" max="12" width="8.625" style="0" customWidth="1"/>
    <col min="13" max="13" width="9.125" style="0" customWidth="1"/>
    <col min="14" max="14" width="10.875" style="0" customWidth="1"/>
    <col min="15" max="15" width="12.00390625" style="0" customWidth="1"/>
    <col min="16" max="16" width="8.875" style="0" customWidth="1"/>
    <col min="17" max="17" width="4.625" style="0" customWidth="1"/>
    <col min="18" max="18" width="9.375" style="0" customWidth="1"/>
    <col min="19" max="19" width="10.625" style="0" customWidth="1"/>
  </cols>
  <sheetData>
    <row r="1" spans="2:18" ht="30.75" customHeight="1">
      <c r="B1" s="3" t="s">
        <v>38</v>
      </c>
      <c r="R1" t="s">
        <v>39</v>
      </c>
    </row>
    <row r="2" ht="21" customHeight="1">
      <c r="C2" s="2"/>
    </row>
    <row r="3" spans="2:16" ht="19.5" customHeight="1">
      <c r="B3" s="33" t="s">
        <v>10</v>
      </c>
      <c r="C3" s="34" t="s">
        <v>11</v>
      </c>
      <c r="D3" s="43" t="s">
        <v>12</v>
      </c>
      <c r="E3" s="43"/>
      <c r="F3" s="43"/>
      <c r="G3" s="43"/>
      <c r="H3" s="44" t="s">
        <v>25</v>
      </c>
      <c r="I3" s="44"/>
      <c r="J3" s="45" t="s">
        <v>41</v>
      </c>
      <c r="K3" s="35" t="s">
        <v>19</v>
      </c>
      <c r="L3" s="35"/>
      <c r="M3" s="35"/>
      <c r="N3" s="36" t="s">
        <v>20</v>
      </c>
      <c r="O3" s="37"/>
      <c r="P3" s="38"/>
    </row>
    <row r="4" spans="2:16" ht="19.5" customHeight="1">
      <c r="B4" s="33"/>
      <c r="C4" s="34"/>
      <c r="D4" s="24" t="s">
        <v>0</v>
      </c>
      <c r="E4" s="24" t="s">
        <v>13</v>
      </c>
      <c r="F4" s="24" t="s">
        <v>14</v>
      </c>
      <c r="G4" s="24" t="s">
        <v>15</v>
      </c>
      <c r="H4" s="12" t="s">
        <v>17</v>
      </c>
      <c r="I4" s="12" t="s">
        <v>18</v>
      </c>
      <c r="J4" s="46"/>
      <c r="K4" s="13" t="s">
        <v>13</v>
      </c>
      <c r="L4" s="13" t="s">
        <v>14</v>
      </c>
      <c r="M4" s="13" t="s">
        <v>16</v>
      </c>
      <c r="N4" s="14" t="s">
        <v>1</v>
      </c>
      <c r="O4" s="14" t="s">
        <v>21</v>
      </c>
      <c r="P4" s="17" t="s">
        <v>28</v>
      </c>
    </row>
    <row r="5" spans="2:19" ht="19.5" customHeight="1">
      <c r="B5" s="8">
        <v>1</v>
      </c>
      <c r="C5" s="15">
        <v>100000</v>
      </c>
      <c r="D5" s="4" t="s">
        <v>23</v>
      </c>
      <c r="E5" s="9">
        <v>2006</v>
      </c>
      <c r="F5" s="6">
        <v>42056</v>
      </c>
      <c r="G5" s="28">
        <v>118.29</v>
      </c>
      <c r="H5" s="10">
        <f>ROUNDDOWN(ABS(S5)*100,0)</f>
        <v>38</v>
      </c>
      <c r="I5" s="11">
        <f aca="true" t="shared" si="0" ref="I5:I14">H5*J5*100</f>
        <v>2999.72</v>
      </c>
      <c r="J5" s="26">
        <f aca="true" t="shared" si="1" ref="J5:J14">ROUNDDOWN(C5*0.03/H5/100,4)</f>
        <v>0.7894</v>
      </c>
      <c r="K5" s="9">
        <v>2006</v>
      </c>
      <c r="L5" s="6">
        <v>42058</v>
      </c>
      <c r="M5" s="28">
        <v>117.91</v>
      </c>
      <c r="N5" s="25">
        <f aca="true" t="shared" si="2" ref="N5:N14">O5*100*J5</f>
        <v>-2999.720000000076</v>
      </c>
      <c r="O5" s="27">
        <f aca="true" t="shared" si="3" ref="O5:O14">IF(D5="買",(M5-G5)*100,(M5-G5)*(-100))</f>
        <v>-38.000000000000966</v>
      </c>
      <c r="P5" s="7">
        <f aca="true" t="shared" si="4" ref="P5:P14">ROUNDDOWN(O5/H5,2)</f>
        <v>-1</v>
      </c>
      <c r="R5" s="30">
        <v>117.91</v>
      </c>
      <c r="S5" s="31">
        <f aca="true" t="shared" si="5" ref="S5:S40">ROUNDDOWN(R5-G5,2)</f>
        <v>-0.38</v>
      </c>
    </row>
    <row r="6" spans="2:19" ht="19.5" customHeight="1">
      <c r="B6" s="4">
        <f aca="true" t="shared" si="6" ref="B6:B49">B5+1</f>
        <v>2</v>
      </c>
      <c r="C6" s="16">
        <f aca="true" t="shared" si="7" ref="C6:C14">C5+N5</f>
        <v>97000.27999999993</v>
      </c>
      <c r="D6" s="4" t="s">
        <v>23</v>
      </c>
      <c r="E6" s="5">
        <v>2006</v>
      </c>
      <c r="F6" s="6">
        <v>42100</v>
      </c>
      <c r="G6" s="28">
        <v>117.75</v>
      </c>
      <c r="H6" s="10">
        <f aca="true" t="shared" si="8" ref="H6:H40">ROUNDDOWN(ABS(S6)*100,0)</f>
        <v>108</v>
      </c>
      <c r="I6" s="11">
        <f t="shared" si="0"/>
        <v>2909.52</v>
      </c>
      <c r="J6" s="26">
        <f t="shared" si="1"/>
        <v>0.2694</v>
      </c>
      <c r="K6" s="5">
        <v>2006</v>
      </c>
      <c r="L6" s="6">
        <v>42111</v>
      </c>
      <c r="M6" s="28">
        <v>118.3</v>
      </c>
      <c r="N6" s="25">
        <f t="shared" si="2"/>
        <v>1481.6999999999923</v>
      </c>
      <c r="O6" s="27">
        <f t="shared" si="3"/>
        <v>54.999999999999716</v>
      </c>
      <c r="P6" s="7">
        <f t="shared" si="4"/>
        <v>0.5</v>
      </c>
      <c r="R6" s="30">
        <v>116.67</v>
      </c>
      <c r="S6" s="31">
        <f t="shared" si="5"/>
        <v>-1.08</v>
      </c>
    </row>
    <row r="7" spans="2:19" ht="19.5" customHeight="1">
      <c r="B7" s="4">
        <f t="shared" si="6"/>
        <v>3</v>
      </c>
      <c r="C7" s="16">
        <f t="shared" si="7"/>
        <v>98481.97999999992</v>
      </c>
      <c r="D7" s="4" t="s">
        <v>23</v>
      </c>
      <c r="E7" s="5">
        <v>2006</v>
      </c>
      <c r="F7" s="6">
        <v>42176</v>
      </c>
      <c r="G7" s="29">
        <v>115.21</v>
      </c>
      <c r="H7" s="10">
        <f t="shared" si="8"/>
        <v>84</v>
      </c>
      <c r="I7" s="11">
        <f t="shared" si="0"/>
        <v>2954.2799999999997</v>
      </c>
      <c r="J7" s="26">
        <f t="shared" si="1"/>
        <v>0.3517</v>
      </c>
      <c r="K7" s="5">
        <v>2006</v>
      </c>
      <c r="L7" s="6">
        <v>42184</v>
      </c>
      <c r="M7" s="29">
        <v>115.84</v>
      </c>
      <c r="N7" s="25">
        <f t="shared" si="2"/>
        <v>2215.710000000034</v>
      </c>
      <c r="O7" s="27">
        <f t="shared" si="3"/>
        <v>63.000000000000966</v>
      </c>
      <c r="P7" s="7">
        <f t="shared" si="4"/>
        <v>0.75</v>
      </c>
      <c r="R7" s="30">
        <v>114.36</v>
      </c>
      <c r="S7" s="31">
        <f t="shared" si="5"/>
        <v>-0.84</v>
      </c>
    </row>
    <row r="8" spans="2:19" ht="19.5" customHeight="1">
      <c r="B8" s="4">
        <f t="shared" si="6"/>
        <v>4</v>
      </c>
      <c r="C8" s="16">
        <f t="shared" si="7"/>
        <v>100697.68999999996</v>
      </c>
      <c r="D8" s="4" t="s">
        <v>23</v>
      </c>
      <c r="E8" s="5">
        <v>2006</v>
      </c>
      <c r="F8" s="6">
        <v>42198</v>
      </c>
      <c r="G8" s="29">
        <v>115.5</v>
      </c>
      <c r="H8" s="10">
        <f t="shared" si="8"/>
        <v>51</v>
      </c>
      <c r="I8" s="11">
        <f t="shared" si="0"/>
        <v>3020.7300000000005</v>
      </c>
      <c r="J8" s="26">
        <f t="shared" si="1"/>
        <v>0.5923</v>
      </c>
      <c r="K8" s="5">
        <v>2006</v>
      </c>
      <c r="L8" s="6">
        <v>42204</v>
      </c>
      <c r="M8" s="29">
        <v>116.68</v>
      </c>
      <c r="N8" s="25">
        <f t="shared" si="2"/>
        <v>6989.140000000041</v>
      </c>
      <c r="O8" s="27">
        <f t="shared" si="3"/>
        <v>118.00000000000068</v>
      </c>
      <c r="P8" s="7">
        <f t="shared" si="4"/>
        <v>2.31</v>
      </c>
      <c r="R8" s="30">
        <v>114.98</v>
      </c>
      <c r="S8" s="31">
        <f t="shared" si="5"/>
        <v>-0.51</v>
      </c>
    </row>
    <row r="9" spans="2:19" ht="19.5" customHeight="1">
      <c r="B9" s="4">
        <f t="shared" si="6"/>
        <v>5</v>
      </c>
      <c r="C9" s="16">
        <f t="shared" si="7"/>
        <v>107686.83</v>
      </c>
      <c r="D9" s="4" t="s">
        <v>23</v>
      </c>
      <c r="E9" s="5">
        <v>2007</v>
      </c>
      <c r="F9" s="6">
        <v>42030</v>
      </c>
      <c r="G9" s="28">
        <v>121.27</v>
      </c>
      <c r="H9" s="10">
        <f t="shared" si="8"/>
        <v>108</v>
      </c>
      <c r="I9" s="11">
        <f t="shared" si="0"/>
        <v>3230.2799999999997</v>
      </c>
      <c r="J9" s="26">
        <f t="shared" si="1"/>
        <v>0.2991</v>
      </c>
      <c r="K9" s="5">
        <v>2007</v>
      </c>
      <c r="L9" s="6">
        <v>42036</v>
      </c>
      <c r="M9" s="29">
        <v>120.19</v>
      </c>
      <c r="N9" s="25">
        <f t="shared" si="2"/>
        <v>-3230.2799999999947</v>
      </c>
      <c r="O9" s="27">
        <f t="shared" si="3"/>
        <v>-107.99999999999983</v>
      </c>
      <c r="P9" s="7">
        <f t="shared" si="4"/>
        <v>-0.99</v>
      </c>
      <c r="R9" s="30">
        <v>120.19</v>
      </c>
      <c r="S9" s="31">
        <f t="shared" si="5"/>
        <v>-1.08</v>
      </c>
    </row>
    <row r="10" spans="2:19" ht="19.5" customHeight="1">
      <c r="B10" s="4">
        <f t="shared" si="6"/>
        <v>6</v>
      </c>
      <c r="C10" s="16">
        <f t="shared" si="7"/>
        <v>104456.55</v>
      </c>
      <c r="D10" s="4" t="s">
        <v>23</v>
      </c>
      <c r="E10" s="5">
        <v>2007</v>
      </c>
      <c r="F10" s="6">
        <v>42134</v>
      </c>
      <c r="G10" s="28">
        <v>120.13</v>
      </c>
      <c r="H10" s="10">
        <f t="shared" si="8"/>
        <v>50</v>
      </c>
      <c r="I10" s="11">
        <f t="shared" si="0"/>
        <v>3133.5</v>
      </c>
      <c r="J10" s="26">
        <f t="shared" si="1"/>
        <v>0.6267</v>
      </c>
      <c r="K10" s="5">
        <v>2007</v>
      </c>
      <c r="L10" s="6">
        <v>42135</v>
      </c>
      <c r="M10" s="29">
        <v>119.62</v>
      </c>
      <c r="N10" s="25">
        <f t="shared" si="2"/>
        <v>-3196.1699999999432</v>
      </c>
      <c r="O10" s="27">
        <f t="shared" si="3"/>
        <v>-50.99999999999909</v>
      </c>
      <c r="P10" s="7">
        <f t="shared" si="4"/>
        <v>-1.01</v>
      </c>
      <c r="R10" s="30">
        <v>119.62</v>
      </c>
      <c r="S10" s="31">
        <f t="shared" si="5"/>
        <v>-0.5</v>
      </c>
    </row>
    <row r="11" spans="2:19" ht="19.5" customHeight="1">
      <c r="B11" s="4">
        <f t="shared" si="6"/>
        <v>7</v>
      </c>
      <c r="C11" s="16">
        <f t="shared" si="7"/>
        <v>101260.38000000006</v>
      </c>
      <c r="D11" s="4" t="s">
        <v>23</v>
      </c>
      <c r="E11" s="5">
        <v>2007</v>
      </c>
      <c r="F11" s="6">
        <v>42139</v>
      </c>
      <c r="G11" s="28">
        <v>120.57</v>
      </c>
      <c r="H11" s="10">
        <f t="shared" si="8"/>
        <v>45</v>
      </c>
      <c r="I11" s="11">
        <f t="shared" si="0"/>
        <v>3037.5000000000005</v>
      </c>
      <c r="J11" s="26">
        <f t="shared" si="1"/>
        <v>0.675</v>
      </c>
      <c r="K11" s="5">
        <v>2007</v>
      </c>
      <c r="L11" s="6">
        <v>42160</v>
      </c>
      <c r="M11" s="29">
        <v>121.3</v>
      </c>
      <c r="N11" s="25">
        <f t="shared" si="2"/>
        <v>4927.500000000027</v>
      </c>
      <c r="O11" s="27">
        <f t="shared" si="3"/>
        <v>73.0000000000004</v>
      </c>
      <c r="P11" s="7">
        <f t="shared" si="4"/>
        <v>1.62</v>
      </c>
      <c r="R11" s="30">
        <v>120.11</v>
      </c>
      <c r="S11" s="31">
        <f t="shared" si="5"/>
        <v>-0.45</v>
      </c>
    </row>
    <row r="12" spans="2:19" ht="19.5" customHeight="1">
      <c r="B12" s="4">
        <f t="shared" si="6"/>
        <v>8</v>
      </c>
      <c r="C12" s="16">
        <f t="shared" si="7"/>
        <v>106187.88000000009</v>
      </c>
      <c r="D12" s="4" t="s">
        <v>24</v>
      </c>
      <c r="E12" s="5">
        <v>2007</v>
      </c>
      <c r="F12" s="6">
        <v>42194</v>
      </c>
      <c r="G12" s="28">
        <v>123.21</v>
      </c>
      <c r="H12" s="10">
        <f t="shared" si="8"/>
        <v>44</v>
      </c>
      <c r="I12" s="11">
        <f t="shared" si="0"/>
        <v>3185.6</v>
      </c>
      <c r="J12" s="26">
        <f t="shared" si="1"/>
        <v>0.724</v>
      </c>
      <c r="K12" s="5">
        <v>2007</v>
      </c>
      <c r="L12" s="6">
        <v>42224</v>
      </c>
      <c r="M12" s="29">
        <v>119.31</v>
      </c>
      <c r="N12" s="25">
        <f t="shared" si="2"/>
        <v>28235.999999999935</v>
      </c>
      <c r="O12" s="27">
        <f t="shared" si="3"/>
        <v>389.99999999999915</v>
      </c>
      <c r="P12" s="7">
        <f t="shared" si="4"/>
        <v>8.86</v>
      </c>
      <c r="R12" s="30">
        <v>123.65</v>
      </c>
      <c r="S12" s="31">
        <f t="shared" si="5"/>
        <v>0.44</v>
      </c>
    </row>
    <row r="13" spans="2:19" ht="19.5" customHeight="1">
      <c r="B13" s="4">
        <f t="shared" si="6"/>
        <v>9</v>
      </c>
      <c r="C13" s="16">
        <f t="shared" si="7"/>
        <v>134423.88000000003</v>
      </c>
      <c r="D13" s="4" t="s">
        <v>23</v>
      </c>
      <c r="E13" s="5">
        <v>2007</v>
      </c>
      <c r="F13" s="6">
        <v>42273</v>
      </c>
      <c r="G13" s="28">
        <v>114.98</v>
      </c>
      <c r="H13" s="10">
        <f t="shared" si="8"/>
        <v>95</v>
      </c>
      <c r="I13" s="11">
        <f t="shared" si="0"/>
        <v>4031.7999999999997</v>
      </c>
      <c r="J13" s="26">
        <f t="shared" si="1"/>
        <v>0.4244</v>
      </c>
      <c r="K13" s="5">
        <v>2007</v>
      </c>
      <c r="L13" s="6">
        <v>42293</v>
      </c>
      <c r="M13" s="29">
        <v>117.11</v>
      </c>
      <c r="N13" s="25">
        <f t="shared" si="2"/>
        <v>9039.719999999981</v>
      </c>
      <c r="O13" s="27">
        <f t="shared" si="3"/>
        <v>212.99999999999955</v>
      </c>
      <c r="P13" s="7">
        <f t="shared" si="4"/>
        <v>2.24</v>
      </c>
      <c r="R13" s="30">
        <v>114.03</v>
      </c>
      <c r="S13" s="31">
        <f t="shared" si="5"/>
        <v>-0.95</v>
      </c>
    </row>
    <row r="14" spans="2:19" ht="19.5" customHeight="1">
      <c r="B14" s="4">
        <f t="shared" si="6"/>
        <v>10</v>
      </c>
      <c r="C14" s="16">
        <f t="shared" si="7"/>
        <v>143463.6</v>
      </c>
      <c r="D14" s="4" t="s">
        <v>24</v>
      </c>
      <c r="E14" s="5">
        <v>2007</v>
      </c>
      <c r="F14" s="6">
        <v>42293</v>
      </c>
      <c r="G14" s="28">
        <v>117.11</v>
      </c>
      <c r="H14" s="10">
        <f t="shared" si="8"/>
        <v>82</v>
      </c>
      <c r="I14" s="11">
        <f t="shared" si="0"/>
        <v>4303.360000000001</v>
      </c>
      <c r="J14" s="26">
        <f t="shared" si="1"/>
        <v>0.5248</v>
      </c>
      <c r="K14" s="5">
        <v>2007</v>
      </c>
      <c r="L14" s="6">
        <v>42335</v>
      </c>
      <c r="M14" s="29">
        <v>109.16</v>
      </c>
      <c r="N14" s="25">
        <f t="shared" si="2"/>
        <v>41721.60000000002</v>
      </c>
      <c r="O14" s="27">
        <f t="shared" si="3"/>
        <v>795.0000000000002</v>
      </c>
      <c r="P14" s="7">
        <f t="shared" si="4"/>
        <v>9.69</v>
      </c>
      <c r="R14" s="30">
        <v>117.94</v>
      </c>
      <c r="S14" s="31">
        <f t="shared" si="5"/>
        <v>0.82</v>
      </c>
    </row>
    <row r="15" spans="2:19" ht="19.5" customHeight="1">
      <c r="B15" s="4">
        <f t="shared" si="6"/>
        <v>11</v>
      </c>
      <c r="C15" s="16">
        <f aca="true" t="shared" si="9" ref="C15:C27">C14+N14</f>
        <v>185185.2</v>
      </c>
      <c r="D15" s="4" t="s">
        <v>23</v>
      </c>
      <c r="E15" s="5">
        <v>2008</v>
      </c>
      <c r="F15" s="6">
        <v>42037</v>
      </c>
      <c r="G15" s="28">
        <v>106.725</v>
      </c>
      <c r="H15" s="10">
        <f t="shared" si="8"/>
        <v>96</v>
      </c>
      <c r="I15" s="11">
        <f aca="true" t="shared" si="10" ref="I15:I22">H15*J15*100</f>
        <v>5555.5199999999995</v>
      </c>
      <c r="J15" s="26">
        <f aca="true" t="shared" si="11" ref="J15:J22">ROUNDDOWN(C15*0.03/H15/100,4)</f>
        <v>0.5787</v>
      </c>
      <c r="K15" s="5">
        <v>2008</v>
      </c>
      <c r="L15" s="6">
        <v>42062</v>
      </c>
      <c r="M15" s="29">
        <v>107.161</v>
      </c>
      <c r="N15" s="25">
        <f aca="true" t="shared" si="12" ref="N15:N22">O15*100*J15</f>
        <v>2523.132000000041</v>
      </c>
      <c r="O15" s="27">
        <f aca="true" t="shared" si="13" ref="O15:O22">IF(D15="買",(M15-G15)*100,(M15-G15)*(-100))</f>
        <v>43.600000000000705</v>
      </c>
      <c r="P15" s="7">
        <f aca="true" t="shared" si="14" ref="P15:P22">ROUNDDOWN(O15/H15,2)</f>
        <v>0.45</v>
      </c>
      <c r="R15" s="30">
        <v>105.76</v>
      </c>
      <c r="S15" s="31">
        <f t="shared" si="5"/>
        <v>-0.96</v>
      </c>
    </row>
    <row r="16" spans="2:19" ht="19.5" customHeight="1">
      <c r="B16" s="4">
        <f t="shared" si="6"/>
        <v>12</v>
      </c>
      <c r="C16" s="16">
        <f t="shared" si="9"/>
        <v>187708.33200000005</v>
      </c>
      <c r="D16" s="4" t="s">
        <v>23</v>
      </c>
      <c r="E16" s="5">
        <v>2008</v>
      </c>
      <c r="F16" s="6">
        <v>42111</v>
      </c>
      <c r="G16" s="28">
        <v>101.926</v>
      </c>
      <c r="H16" s="10">
        <f t="shared" si="8"/>
        <v>11</v>
      </c>
      <c r="I16" s="11">
        <f t="shared" si="10"/>
        <v>5631.2300000000005</v>
      </c>
      <c r="J16" s="26">
        <f t="shared" si="11"/>
        <v>5.1193</v>
      </c>
      <c r="K16" s="5">
        <v>2008</v>
      </c>
      <c r="L16" s="6">
        <v>42132</v>
      </c>
      <c r="M16" s="29">
        <v>103.38</v>
      </c>
      <c r="N16" s="25">
        <f t="shared" si="12"/>
        <v>74434.62199999967</v>
      </c>
      <c r="O16" s="27">
        <f t="shared" si="13"/>
        <v>145.39999999999935</v>
      </c>
      <c r="P16" s="7">
        <f t="shared" si="14"/>
        <v>13.21</v>
      </c>
      <c r="R16" s="30">
        <v>101.815</v>
      </c>
      <c r="S16" s="31">
        <f t="shared" si="5"/>
        <v>-0.11</v>
      </c>
    </row>
    <row r="17" spans="2:19" ht="19.5" customHeight="1">
      <c r="B17" s="4">
        <f t="shared" si="6"/>
        <v>13</v>
      </c>
      <c r="C17" s="16">
        <f t="shared" si="9"/>
        <v>262142.95399999974</v>
      </c>
      <c r="D17" s="4" t="s">
        <v>24</v>
      </c>
      <c r="E17" s="5">
        <v>2008</v>
      </c>
      <c r="F17" s="6">
        <v>42131</v>
      </c>
      <c r="G17" s="28">
        <v>104.68</v>
      </c>
      <c r="H17" s="10">
        <f t="shared" si="8"/>
        <v>89</v>
      </c>
      <c r="I17" s="11">
        <f t="shared" si="10"/>
        <v>7864.04</v>
      </c>
      <c r="J17" s="26">
        <f t="shared" si="11"/>
        <v>0.8836</v>
      </c>
      <c r="K17" s="5">
        <v>2008</v>
      </c>
      <c r="L17" s="6">
        <v>42144</v>
      </c>
      <c r="M17" s="29">
        <v>105.43</v>
      </c>
      <c r="N17" s="25">
        <f t="shared" si="12"/>
        <v>-6627</v>
      </c>
      <c r="O17" s="27">
        <f t="shared" si="13"/>
        <v>-75</v>
      </c>
      <c r="P17" s="7">
        <f t="shared" si="14"/>
        <v>-0.84</v>
      </c>
      <c r="R17" s="30">
        <v>105.58</v>
      </c>
      <c r="S17" s="31">
        <f>ROUNDDOWN(R17-G17,2)</f>
        <v>0.89</v>
      </c>
    </row>
    <row r="18" spans="2:19" ht="19.5" customHeight="1">
      <c r="B18" s="4">
        <f t="shared" si="6"/>
        <v>14</v>
      </c>
      <c r="C18" s="16">
        <f t="shared" si="9"/>
        <v>255515.95399999974</v>
      </c>
      <c r="D18" s="4" t="s">
        <v>23</v>
      </c>
      <c r="E18" s="5">
        <v>2008</v>
      </c>
      <c r="F18" s="6">
        <v>42222</v>
      </c>
      <c r="G18" s="28">
        <v>108.401</v>
      </c>
      <c r="H18" s="10">
        <f t="shared" si="8"/>
        <v>74</v>
      </c>
      <c r="I18" s="11">
        <f t="shared" si="10"/>
        <v>7664.920000000001</v>
      </c>
      <c r="J18" s="26">
        <f t="shared" si="11"/>
        <v>1.0358</v>
      </c>
      <c r="K18" s="5">
        <v>2008</v>
      </c>
      <c r="L18" s="6">
        <v>42245</v>
      </c>
      <c r="M18" s="29">
        <v>108.77</v>
      </c>
      <c r="N18" s="25">
        <f t="shared" si="12"/>
        <v>3822.101999999998</v>
      </c>
      <c r="O18" s="27">
        <f t="shared" si="13"/>
        <v>36.89999999999998</v>
      </c>
      <c r="P18" s="7">
        <f t="shared" si="14"/>
        <v>0.49</v>
      </c>
      <c r="R18" s="30">
        <v>107.66</v>
      </c>
      <c r="S18" s="31">
        <f t="shared" si="5"/>
        <v>-0.74</v>
      </c>
    </row>
    <row r="19" spans="2:19" ht="19.5" customHeight="1">
      <c r="B19" s="4">
        <f t="shared" si="6"/>
        <v>15</v>
      </c>
      <c r="C19" s="16">
        <f t="shared" si="9"/>
        <v>259338.05599999972</v>
      </c>
      <c r="D19" s="4" t="s">
        <v>23</v>
      </c>
      <c r="E19" s="5">
        <v>2008</v>
      </c>
      <c r="F19" s="6">
        <v>42251</v>
      </c>
      <c r="G19" s="28">
        <v>108.09</v>
      </c>
      <c r="H19" s="10">
        <f t="shared" si="8"/>
        <v>98</v>
      </c>
      <c r="I19" s="11">
        <f t="shared" si="10"/>
        <v>7779.24</v>
      </c>
      <c r="J19" s="26">
        <f t="shared" si="11"/>
        <v>0.7938</v>
      </c>
      <c r="K19" s="5">
        <v>2008</v>
      </c>
      <c r="L19" s="6">
        <v>42254</v>
      </c>
      <c r="M19" s="29">
        <v>107.66</v>
      </c>
      <c r="N19" s="25">
        <f t="shared" si="12"/>
        <v>-3413.340000000054</v>
      </c>
      <c r="O19" s="27">
        <f t="shared" si="13"/>
        <v>-43.00000000000068</v>
      </c>
      <c r="P19" s="7">
        <f t="shared" si="14"/>
        <v>-0.43</v>
      </c>
      <c r="R19" s="30">
        <v>109.08</v>
      </c>
      <c r="S19" s="31">
        <f t="shared" si="5"/>
        <v>0.98</v>
      </c>
    </row>
    <row r="20" spans="2:19" ht="19.5" customHeight="1">
      <c r="B20" s="4">
        <f t="shared" si="6"/>
        <v>16</v>
      </c>
      <c r="C20" s="16">
        <f t="shared" si="9"/>
        <v>255924.71599999967</v>
      </c>
      <c r="D20" s="4" t="s">
        <v>24</v>
      </c>
      <c r="E20" s="5">
        <v>2008</v>
      </c>
      <c r="F20" s="6">
        <v>42281</v>
      </c>
      <c r="G20" s="28">
        <v>104.49</v>
      </c>
      <c r="H20" s="10">
        <f t="shared" si="8"/>
        <v>164</v>
      </c>
      <c r="I20" s="11">
        <f t="shared" si="10"/>
        <v>7676.84</v>
      </c>
      <c r="J20" s="26">
        <f t="shared" si="11"/>
        <v>0.4681</v>
      </c>
      <c r="K20" s="5">
        <v>2008</v>
      </c>
      <c r="L20" s="6">
        <v>42305</v>
      </c>
      <c r="M20" s="29">
        <v>98.3</v>
      </c>
      <c r="N20" s="25">
        <f t="shared" si="12"/>
        <v>28975.389999999992</v>
      </c>
      <c r="O20" s="27">
        <f t="shared" si="13"/>
        <v>618.9999999999998</v>
      </c>
      <c r="P20" s="7">
        <f t="shared" si="14"/>
        <v>3.77</v>
      </c>
      <c r="R20" s="30">
        <v>106.13</v>
      </c>
      <c r="S20" s="31">
        <f t="shared" si="5"/>
        <v>1.64</v>
      </c>
    </row>
    <row r="21" spans="2:19" ht="19.5" customHeight="1">
      <c r="B21" s="4">
        <f t="shared" si="6"/>
        <v>17</v>
      </c>
      <c r="C21" s="16">
        <f t="shared" si="9"/>
        <v>284900.1059999997</v>
      </c>
      <c r="D21" s="4" t="s">
        <v>24</v>
      </c>
      <c r="E21" s="5">
        <v>2008</v>
      </c>
      <c r="F21" s="6">
        <v>42346</v>
      </c>
      <c r="G21" s="28">
        <v>92.56</v>
      </c>
      <c r="H21" s="10">
        <f t="shared" si="8"/>
        <v>134</v>
      </c>
      <c r="I21" s="11">
        <f t="shared" si="10"/>
        <v>8546.52</v>
      </c>
      <c r="J21" s="26">
        <f t="shared" si="11"/>
        <v>0.6378</v>
      </c>
      <c r="K21" s="5">
        <v>2008</v>
      </c>
      <c r="L21" s="6">
        <v>42360</v>
      </c>
      <c r="M21" s="29">
        <v>89.83</v>
      </c>
      <c r="N21" s="25">
        <f t="shared" si="12"/>
        <v>17411.940000000028</v>
      </c>
      <c r="O21" s="27">
        <f t="shared" si="13"/>
        <v>273.0000000000004</v>
      </c>
      <c r="P21" s="7">
        <f t="shared" si="14"/>
        <v>2.03</v>
      </c>
      <c r="R21" s="30">
        <v>93.9</v>
      </c>
      <c r="S21" s="31">
        <f t="shared" si="5"/>
        <v>1.34</v>
      </c>
    </row>
    <row r="22" spans="2:19" ht="19.5" customHeight="1">
      <c r="B22" s="4">
        <f t="shared" si="6"/>
        <v>18</v>
      </c>
      <c r="C22" s="16">
        <f t="shared" si="9"/>
        <v>302312.0459999997</v>
      </c>
      <c r="D22" s="4" t="s">
        <v>23</v>
      </c>
      <c r="E22" s="5">
        <v>2009</v>
      </c>
      <c r="F22" s="6">
        <v>42039</v>
      </c>
      <c r="G22" s="28">
        <v>89.77</v>
      </c>
      <c r="H22" s="10">
        <f t="shared" si="8"/>
        <v>95</v>
      </c>
      <c r="I22" s="11">
        <f t="shared" si="10"/>
        <v>9068.699999999999</v>
      </c>
      <c r="J22" s="26">
        <f t="shared" si="11"/>
        <v>0.9546</v>
      </c>
      <c r="K22" s="5">
        <v>2009</v>
      </c>
      <c r="L22" s="6">
        <v>42075</v>
      </c>
      <c r="M22" s="29">
        <v>96.57</v>
      </c>
      <c r="N22" s="25">
        <f t="shared" si="12"/>
        <v>64912.799999999974</v>
      </c>
      <c r="O22" s="27">
        <f t="shared" si="13"/>
        <v>679.9999999999998</v>
      </c>
      <c r="P22" s="7">
        <f t="shared" si="14"/>
        <v>7.15</v>
      </c>
      <c r="R22" s="30">
        <v>88.82</v>
      </c>
      <c r="S22" s="31">
        <f t="shared" si="5"/>
        <v>-0.95</v>
      </c>
    </row>
    <row r="23" spans="2:19" ht="19.5" customHeight="1">
      <c r="B23" s="4">
        <f t="shared" si="6"/>
        <v>19</v>
      </c>
      <c r="C23" s="16">
        <f t="shared" si="9"/>
        <v>367224.84599999967</v>
      </c>
      <c r="D23" s="4" t="s">
        <v>24</v>
      </c>
      <c r="E23" s="5">
        <v>2009</v>
      </c>
      <c r="F23" s="6">
        <v>42129</v>
      </c>
      <c r="G23" s="28">
        <v>98.61</v>
      </c>
      <c r="H23" s="10">
        <f t="shared" si="8"/>
        <v>59</v>
      </c>
      <c r="I23" s="11">
        <f aca="true" t="shared" si="15" ref="I23:I40">H23*J23*100</f>
        <v>11016.48</v>
      </c>
      <c r="J23" s="26">
        <f aca="true" t="shared" si="16" ref="J23:J40">ROUNDDOWN(C23*0.03/H23/100,4)</f>
        <v>1.8672</v>
      </c>
      <c r="K23" s="5">
        <v>2009</v>
      </c>
      <c r="L23" s="6">
        <v>42131</v>
      </c>
      <c r="M23" s="29">
        <v>99.2</v>
      </c>
      <c r="N23" s="25">
        <f aca="true" t="shared" si="17" ref="N23:N40">O23*100*J23</f>
        <v>-11016.480000000065</v>
      </c>
      <c r="O23" s="27">
        <f aca="true" t="shared" si="18" ref="O23:O40">IF(D23="買",(M23-G23)*100,(M23-G23)*(-100))</f>
        <v>-59.00000000000034</v>
      </c>
      <c r="P23" s="7">
        <f aca="true" t="shared" si="19" ref="P23:P40">ROUNDDOWN(O23/H23,2)</f>
        <v>-1</v>
      </c>
      <c r="R23" s="30">
        <v>99.2</v>
      </c>
      <c r="S23" s="31">
        <f t="shared" si="5"/>
        <v>0.59</v>
      </c>
    </row>
    <row r="24" spans="2:19" ht="19.5" customHeight="1">
      <c r="B24" s="4">
        <f t="shared" si="6"/>
        <v>20</v>
      </c>
      <c r="C24" s="16">
        <f t="shared" si="9"/>
        <v>356208.36599999963</v>
      </c>
      <c r="D24" s="4" t="s">
        <v>24</v>
      </c>
      <c r="E24" s="5">
        <v>2009</v>
      </c>
      <c r="F24" s="6">
        <v>42234</v>
      </c>
      <c r="G24" s="28">
        <v>94.32</v>
      </c>
      <c r="H24" s="10">
        <f t="shared" si="8"/>
        <v>95</v>
      </c>
      <c r="I24" s="11">
        <f t="shared" si="15"/>
        <v>10685.6</v>
      </c>
      <c r="J24" s="26">
        <f t="shared" si="16"/>
        <v>1.1248</v>
      </c>
      <c r="K24" s="5">
        <v>2009</v>
      </c>
      <c r="L24" s="6">
        <v>42264</v>
      </c>
      <c r="M24" s="29">
        <v>91.35</v>
      </c>
      <c r="N24" s="25">
        <f t="shared" si="17"/>
        <v>33406.55999999999</v>
      </c>
      <c r="O24" s="27">
        <f t="shared" si="18"/>
        <v>296.9999999999999</v>
      </c>
      <c r="P24" s="7">
        <f t="shared" si="19"/>
        <v>3.12</v>
      </c>
      <c r="R24" s="30">
        <v>95.27</v>
      </c>
      <c r="S24" s="31">
        <f t="shared" si="5"/>
        <v>0.95</v>
      </c>
    </row>
    <row r="25" spans="2:19" ht="19.5" customHeight="1">
      <c r="B25" s="4">
        <f t="shared" si="6"/>
        <v>21</v>
      </c>
      <c r="C25" s="16">
        <f t="shared" si="9"/>
        <v>389614.9259999996</v>
      </c>
      <c r="D25" s="4" t="s">
        <v>23</v>
      </c>
      <c r="E25" s="5">
        <v>2009</v>
      </c>
      <c r="F25" s="6">
        <v>42298</v>
      </c>
      <c r="G25" s="28">
        <v>91.04</v>
      </c>
      <c r="H25" s="10">
        <f t="shared" si="8"/>
        <v>99</v>
      </c>
      <c r="I25" s="11">
        <f t="shared" si="15"/>
        <v>11687.94</v>
      </c>
      <c r="J25" s="26">
        <f t="shared" si="16"/>
        <v>1.1806</v>
      </c>
      <c r="K25" s="5">
        <v>2009</v>
      </c>
      <c r="L25" s="6">
        <v>42305</v>
      </c>
      <c r="M25" s="29">
        <v>91.68</v>
      </c>
      <c r="N25" s="25">
        <f t="shared" si="17"/>
        <v>7555.840000000007</v>
      </c>
      <c r="O25" s="27">
        <f t="shared" si="18"/>
        <v>64.00000000000006</v>
      </c>
      <c r="P25" s="7">
        <f t="shared" si="19"/>
        <v>0.64</v>
      </c>
      <c r="R25" s="30">
        <v>90.05</v>
      </c>
      <c r="S25" s="31">
        <f t="shared" si="5"/>
        <v>-0.99</v>
      </c>
    </row>
    <row r="26" spans="2:19" ht="19.5" customHeight="1">
      <c r="B26" s="4">
        <f t="shared" si="6"/>
        <v>22</v>
      </c>
      <c r="C26" s="16">
        <f t="shared" si="9"/>
        <v>397170.76599999965</v>
      </c>
      <c r="D26" s="4" t="s">
        <v>23</v>
      </c>
      <c r="E26" s="5">
        <v>2010</v>
      </c>
      <c r="F26" s="6">
        <v>42025</v>
      </c>
      <c r="G26" s="28">
        <v>91.447</v>
      </c>
      <c r="H26" s="10">
        <f t="shared" si="8"/>
        <v>67</v>
      </c>
      <c r="I26" s="11">
        <f t="shared" si="15"/>
        <v>11914.61</v>
      </c>
      <c r="J26" s="26">
        <f t="shared" si="16"/>
        <v>1.7783</v>
      </c>
      <c r="K26" s="5">
        <v>2010</v>
      </c>
      <c r="L26" s="6">
        <v>42025</v>
      </c>
      <c r="M26" s="29">
        <v>90.777</v>
      </c>
      <c r="N26" s="25">
        <f t="shared" si="17"/>
        <v>-11914.610000000032</v>
      </c>
      <c r="O26" s="27">
        <f t="shared" si="18"/>
        <v>-67.00000000000017</v>
      </c>
      <c r="P26" s="7">
        <f t="shared" si="19"/>
        <v>-1</v>
      </c>
      <c r="R26" s="30">
        <v>90.777</v>
      </c>
      <c r="S26" s="31">
        <f t="shared" si="5"/>
        <v>-0.67</v>
      </c>
    </row>
    <row r="27" spans="2:19" ht="19.5" customHeight="1">
      <c r="B27" s="4">
        <f t="shared" si="6"/>
        <v>23</v>
      </c>
      <c r="C27" s="16">
        <f t="shared" si="9"/>
        <v>385256.1559999996</v>
      </c>
      <c r="D27" s="4" t="s">
        <v>24</v>
      </c>
      <c r="E27" s="5">
        <v>2010</v>
      </c>
      <c r="F27" s="6">
        <v>42250</v>
      </c>
      <c r="G27" s="28">
        <v>84.152</v>
      </c>
      <c r="H27" s="10">
        <f t="shared" si="8"/>
        <v>105</v>
      </c>
      <c r="I27" s="11">
        <f t="shared" si="15"/>
        <v>11557.35</v>
      </c>
      <c r="J27" s="26">
        <f t="shared" si="16"/>
        <v>1.1007</v>
      </c>
      <c r="K27" s="5">
        <v>2010</v>
      </c>
      <c r="L27" s="6">
        <v>42262</v>
      </c>
      <c r="M27" s="29">
        <v>84.48</v>
      </c>
      <c r="N27" s="25">
        <f t="shared" si="17"/>
        <v>-3610.2960000000326</v>
      </c>
      <c r="O27" s="27">
        <f t="shared" si="18"/>
        <v>-32.800000000000296</v>
      </c>
      <c r="P27" s="7">
        <f t="shared" si="19"/>
        <v>-0.31</v>
      </c>
      <c r="R27" s="30">
        <v>85.207</v>
      </c>
      <c r="S27" s="31">
        <f t="shared" si="5"/>
        <v>1.05</v>
      </c>
    </row>
    <row r="28" spans="2:19" ht="19.5" customHeight="1">
      <c r="B28" s="4">
        <f t="shared" si="6"/>
        <v>24</v>
      </c>
      <c r="C28" s="16">
        <f aca="true" t="shared" si="20" ref="C28:C39">C27+N27</f>
        <v>381645.8599999996</v>
      </c>
      <c r="D28" s="4" t="s">
        <v>24</v>
      </c>
      <c r="E28" s="5">
        <v>2010</v>
      </c>
      <c r="F28" s="6">
        <v>42271</v>
      </c>
      <c r="G28" s="28">
        <v>84.103</v>
      </c>
      <c r="H28" s="10">
        <f t="shared" si="8"/>
        <v>127</v>
      </c>
      <c r="I28" s="11">
        <f t="shared" si="15"/>
        <v>11449.05</v>
      </c>
      <c r="J28" s="26">
        <f t="shared" si="16"/>
        <v>0.9015</v>
      </c>
      <c r="K28" s="5">
        <v>2010</v>
      </c>
      <c r="L28" s="6">
        <v>42303</v>
      </c>
      <c r="M28" s="29">
        <v>81.491</v>
      </c>
      <c r="N28" s="25">
        <f t="shared" si="17"/>
        <v>23547.179999999953</v>
      </c>
      <c r="O28" s="27">
        <f t="shared" si="18"/>
        <v>261.1999999999995</v>
      </c>
      <c r="P28" s="7">
        <f t="shared" si="19"/>
        <v>2.05</v>
      </c>
      <c r="R28" s="30">
        <v>85.379</v>
      </c>
      <c r="S28" s="31">
        <f t="shared" si="5"/>
        <v>1.27</v>
      </c>
    </row>
    <row r="29" spans="2:19" ht="19.5" customHeight="1">
      <c r="B29" s="4">
        <f t="shared" si="6"/>
        <v>25</v>
      </c>
      <c r="C29" s="16">
        <f t="shared" si="20"/>
        <v>405193.0399999995</v>
      </c>
      <c r="D29" s="4" t="s">
        <v>23</v>
      </c>
      <c r="E29" s="5">
        <v>2011</v>
      </c>
      <c r="F29" s="6">
        <v>42011</v>
      </c>
      <c r="G29" s="28">
        <v>83.379</v>
      </c>
      <c r="H29" s="10">
        <f t="shared" si="8"/>
        <v>51</v>
      </c>
      <c r="I29" s="11">
        <f t="shared" si="15"/>
        <v>12155.34</v>
      </c>
      <c r="J29" s="26">
        <f t="shared" si="16"/>
        <v>2.3834</v>
      </c>
      <c r="K29" s="5">
        <v>2011</v>
      </c>
      <c r="L29" s="6">
        <v>42011</v>
      </c>
      <c r="M29" s="29">
        <v>82.869</v>
      </c>
      <c r="N29" s="25">
        <f t="shared" si="17"/>
        <v>-12155.340000000122</v>
      </c>
      <c r="O29" s="27">
        <f t="shared" si="18"/>
        <v>-51.00000000000051</v>
      </c>
      <c r="P29" s="7">
        <f t="shared" si="19"/>
        <v>-1</v>
      </c>
      <c r="R29" s="30">
        <v>82.869</v>
      </c>
      <c r="S29" s="31">
        <f t="shared" si="5"/>
        <v>-0.51</v>
      </c>
    </row>
    <row r="30" spans="2:19" ht="19.5" customHeight="1">
      <c r="B30" s="4">
        <f t="shared" si="6"/>
        <v>26</v>
      </c>
      <c r="C30" s="16">
        <f t="shared" si="20"/>
        <v>393037.6999999994</v>
      </c>
      <c r="D30" s="4" t="s">
        <v>23</v>
      </c>
      <c r="E30" s="5">
        <v>2011</v>
      </c>
      <c r="F30" s="6">
        <v>42078</v>
      </c>
      <c r="G30" s="28">
        <v>80.558</v>
      </c>
      <c r="H30" s="10">
        <f t="shared" si="8"/>
        <v>74</v>
      </c>
      <c r="I30" s="11">
        <f t="shared" si="15"/>
        <v>11790.419999999998</v>
      </c>
      <c r="J30" s="26">
        <f t="shared" si="16"/>
        <v>1.5933</v>
      </c>
      <c r="K30" s="5">
        <v>2011</v>
      </c>
      <c r="L30" s="6">
        <v>42164</v>
      </c>
      <c r="M30" s="29">
        <v>80.318</v>
      </c>
      <c r="N30" s="25">
        <f t="shared" si="17"/>
        <v>-3823.9200000001447</v>
      </c>
      <c r="O30" s="27">
        <f t="shared" si="18"/>
        <v>-24.00000000000091</v>
      </c>
      <c r="P30" s="7">
        <f t="shared" si="19"/>
        <v>-0.32</v>
      </c>
      <c r="R30" s="30">
        <v>81.306</v>
      </c>
      <c r="S30" s="31">
        <f t="shared" si="5"/>
        <v>0.74</v>
      </c>
    </row>
    <row r="31" spans="2:19" ht="19.5" customHeight="1">
      <c r="B31" s="4">
        <f t="shared" si="6"/>
        <v>27</v>
      </c>
      <c r="C31" s="16">
        <f t="shared" si="20"/>
        <v>389213.7799999992</v>
      </c>
      <c r="D31" s="4" t="s">
        <v>23</v>
      </c>
      <c r="E31" s="5">
        <v>2011</v>
      </c>
      <c r="F31" s="6">
        <v>42190</v>
      </c>
      <c r="G31" s="28">
        <v>80.897</v>
      </c>
      <c r="H31" s="10">
        <f aca="true" t="shared" si="21" ref="H31:H36">ROUNDDOWN(ABS(S31)*100,0)</f>
        <v>37</v>
      </c>
      <c r="I31" s="11">
        <f aca="true" t="shared" si="22" ref="I31:I36">H31*J31*100</f>
        <v>11676.09</v>
      </c>
      <c r="J31" s="26">
        <f aca="true" t="shared" si="23" ref="J31:J36">ROUNDDOWN(C31*0.03/H31/100,4)</f>
        <v>3.1557</v>
      </c>
      <c r="K31" s="5">
        <v>2011</v>
      </c>
      <c r="L31" s="6">
        <v>42193</v>
      </c>
      <c r="M31" s="29">
        <v>80.523</v>
      </c>
      <c r="N31" s="25">
        <f aca="true" t="shared" si="24" ref="N31:N36">O31*100*J31</f>
        <v>-11802.318000000298</v>
      </c>
      <c r="O31" s="27">
        <f aca="true" t="shared" si="25" ref="O31:O36">IF(D31="買",(M31-G31)*100,(M31-G31)*(-100))</f>
        <v>-37.400000000000944</v>
      </c>
      <c r="P31" s="7">
        <f aca="true" t="shared" si="26" ref="P31:P36">ROUNDDOWN(O31/H31,2)</f>
        <v>-1.01</v>
      </c>
      <c r="R31" s="30">
        <v>80.523</v>
      </c>
      <c r="S31" s="31">
        <f aca="true" t="shared" si="27" ref="S31:S36">ROUNDDOWN(R31-G31,2)</f>
        <v>-0.37</v>
      </c>
    </row>
    <row r="32" spans="2:19" ht="19.5" customHeight="1">
      <c r="B32" s="4">
        <f t="shared" si="6"/>
        <v>28</v>
      </c>
      <c r="C32" s="16">
        <f t="shared" si="20"/>
        <v>377411.4619999989</v>
      </c>
      <c r="D32" s="4" t="s">
        <v>24</v>
      </c>
      <c r="E32" s="5">
        <v>2011</v>
      </c>
      <c r="F32" s="6">
        <v>42218</v>
      </c>
      <c r="G32" s="28">
        <v>76.948</v>
      </c>
      <c r="H32" s="10">
        <f t="shared" si="21"/>
        <v>86</v>
      </c>
      <c r="I32" s="11">
        <f t="shared" si="22"/>
        <v>11321.9</v>
      </c>
      <c r="J32" s="26">
        <f t="shared" si="23"/>
        <v>1.3165</v>
      </c>
      <c r="K32" s="5">
        <v>2011</v>
      </c>
      <c r="L32" s="6">
        <v>42220</v>
      </c>
      <c r="M32" s="29">
        <v>77.81</v>
      </c>
      <c r="N32" s="25">
        <f t="shared" si="24"/>
        <v>-11348.230000000118</v>
      </c>
      <c r="O32" s="27">
        <f t="shared" si="25"/>
        <v>-86.2000000000009</v>
      </c>
      <c r="P32" s="7">
        <f t="shared" si="26"/>
        <v>-1</v>
      </c>
      <c r="R32" s="30">
        <v>77.81</v>
      </c>
      <c r="S32" s="31">
        <f t="shared" si="27"/>
        <v>0.86</v>
      </c>
    </row>
    <row r="33" spans="2:19" ht="19.5" customHeight="1">
      <c r="B33" s="4">
        <f t="shared" si="6"/>
        <v>29</v>
      </c>
      <c r="C33" s="16">
        <f t="shared" si="20"/>
        <v>366063.2319999988</v>
      </c>
      <c r="D33" s="4" t="s">
        <v>23</v>
      </c>
      <c r="E33" s="5">
        <v>2011</v>
      </c>
      <c r="F33" s="6">
        <v>42235</v>
      </c>
      <c r="G33" s="28">
        <v>76.952</v>
      </c>
      <c r="H33" s="10">
        <f t="shared" si="21"/>
        <v>101</v>
      </c>
      <c r="I33" s="11">
        <f t="shared" si="22"/>
        <v>10981.73</v>
      </c>
      <c r="J33" s="26">
        <f t="shared" si="23"/>
        <v>1.0873</v>
      </c>
      <c r="K33" s="5">
        <v>2011</v>
      </c>
      <c r="L33" s="6">
        <v>42259</v>
      </c>
      <c r="M33" s="29">
        <v>77.083</v>
      </c>
      <c r="N33" s="25">
        <f t="shared" si="24"/>
        <v>1424.3630000000023</v>
      </c>
      <c r="O33" s="27">
        <f t="shared" si="25"/>
        <v>13.100000000000023</v>
      </c>
      <c r="P33" s="7">
        <f t="shared" si="26"/>
        <v>0.12</v>
      </c>
      <c r="R33" s="30">
        <v>75.939</v>
      </c>
      <c r="S33" s="31">
        <f t="shared" si="27"/>
        <v>-1.01</v>
      </c>
    </row>
    <row r="34" spans="2:19" ht="19.5" customHeight="1">
      <c r="B34" s="4">
        <f t="shared" si="6"/>
        <v>30</v>
      </c>
      <c r="C34" s="16">
        <f t="shared" si="20"/>
        <v>367487.5949999988</v>
      </c>
      <c r="D34" s="4" t="s">
        <v>24</v>
      </c>
      <c r="E34" s="5">
        <v>2011</v>
      </c>
      <c r="F34" s="6">
        <v>42259</v>
      </c>
      <c r="G34" s="28">
        <v>77.083</v>
      </c>
      <c r="H34" s="10">
        <f t="shared" si="21"/>
        <v>76</v>
      </c>
      <c r="I34" s="11">
        <f t="shared" si="22"/>
        <v>11024.56</v>
      </c>
      <c r="J34" s="26">
        <f t="shared" si="23"/>
        <v>1.4506</v>
      </c>
      <c r="K34" s="5">
        <v>2011</v>
      </c>
      <c r="L34" s="6">
        <v>42269</v>
      </c>
      <c r="M34" s="29">
        <v>76.724</v>
      </c>
      <c r="N34" s="25">
        <f t="shared" si="24"/>
        <v>5207.653999999921</v>
      </c>
      <c r="O34" s="27">
        <f t="shared" si="25"/>
        <v>35.899999999999466</v>
      </c>
      <c r="P34" s="7">
        <f t="shared" si="26"/>
        <v>0.47</v>
      </c>
      <c r="R34" s="30">
        <v>77.844</v>
      </c>
      <c r="S34" s="31">
        <f t="shared" si="27"/>
        <v>0.76</v>
      </c>
    </row>
    <row r="35" spans="2:19" ht="19.5" customHeight="1">
      <c r="B35" s="4">
        <f t="shared" si="6"/>
        <v>31</v>
      </c>
      <c r="C35" s="16">
        <f t="shared" si="20"/>
        <v>372695.24899999873</v>
      </c>
      <c r="D35" s="4" t="s">
        <v>23</v>
      </c>
      <c r="E35" s="5">
        <v>2011</v>
      </c>
      <c r="F35" s="6">
        <v>42283</v>
      </c>
      <c r="G35" s="28">
        <v>76.6</v>
      </c>
      <c r="H35" s="10">
        <f t="shared" si="21"/>
        <v>46</v>
      </c>
      <c r="I35" s="11">
        <f t="shared" si="22"/>
        <v>11180.76</v>
      </c>
      <c r="J35" s="26">
        <f t="shared" si="23"/>
        <v>2.4306</v>
      </c>
      <c r="K35" s="5">
        <v>2011</v>
      </c>
      <c r="L35" s="6">
        <v>42289</v>
      </c>
      <c r="M35" s="29">
        <v>76.898</v>
      </c>
      <c r="N35" s="25">
        <f t="shared" si="24"/>
        <v>7243.188000000045</v>
      </c>
      <c r="O35" s="27">
        <f t="shared" si="25"/>
        <v>29.800000000000182</v>
      </c>
      <c r="P35" s="7">
        <f t="shared" si="26"/>
        <v>0.64</v>
      </c>
      <c r="R35" s="30">
        <v>77.06</v>
      </c>
      <c r="S35" s="31">
        <f t="shared" si="27"/>
        <v>0.46</v>
      </c>
    </row>
    <row r="36" spans="2:19" ht="19.5" customHeight="1">
      <c r="B36" s="4">
        <f t="shared" si="6"/>
        <v>32</v>
      </c>
      <c r="C36" s="16">
        <f t="shared" si="20"/>
        <v>379938.43699999875</v>
      </c>
      <c r="D36" s="4" t="s">
        <v>23</v>
      </c>
      <c r="E36" s="5">
        <v>2011</v>
      </c>
      <c r="F36" s="6">
        <v>42352</v>
      </c>
      <c r="G36" s="28">
        <v>78.008</v>
      </c>
      <c r="H36" s="10">
        <f t="shared" si="21"/>
        <v>37</v>
      </c>
      <c r="I36" s="11">
        <f t="shared" si="22"/>
        <v>11397.85</v>
      </c>
      <c r="J36" s="26">
        <f t="shared" si="23"/>
        <v>3.0805</v>
      </c>
      <c r="K36" s="5">
        <v>2011</v>
      </c>
      <c r="L36" s="6">
        <v>42354</v>
      </c>
      <c r="M36" s="29">
        <v>77.63</v>
      </c>
      <c r="N36" s="25">
        <f t="shared" si="24"/>
        <v>-11644.290000000003</v>
      </c>
      <c r="O36" s="27">
        <f t="shared" si="25"/>
        <v>-37.80000000000001</v>
      </c>
      <c r="P36" s="7">
        <f t="shared" si="26"/>
        <v>-1.02</v>
      </c>
      <c r="R36" s="30">
        <v>77.63</v>
      </c>
      <c r="S36" s="31">
        <f t="shared" si="27"/>
        <v>-0.37</v>
      </c>
    </row>
    <row r="37" spans="2:19" ht="19.5" customHeight="1">
      <c r="B37" s="4">
        <f t="shared" si="6"/>
        <v>33</v>
      </c>
      <c r="C37" s="16">
        <f t="shared" si="20"/>
        <v>368294.1469999988</v>
      </c>
      <c r="D37" s="4" t="s">
        <v>23</v>
      </c>
      <c r="E37" s="5">
        <v>2012</v>
      </c>
      <c r="F37" s="6">
        <v>42022</v>
      </c>
      <c r="G37" s="28">
        <v>76.865</v>
      </c>
      <c r="H37" s="10">
        <f t="shared" si="8"/>
        <v>4</v>
      </c>
      <c r="I37" s="11">
        <f t="shared" si="15"/>
        <v>11048.8</v>
      </c>
      <c r="J37" s="26">
        <f t="shared" si="16"/>
        <v>27.622</v>
      </c>
      <c r="K37" s="5">
        <v>2012</v>
      </c>
      <c r="L37" s="6">
        <v>42030</v>
      </c>
      <c r="M37" s="29">
        <v>77.548</v>
      </c>
      <c r="N37" s="25">
        <f t="shared" si="17"/>
        <v>188658.2600000019</v>
      </c>
      <c r="O37" s="27">
        <f t="shared" si="18"/>
        <v>68.3000000000007</v>
      </c>
      <c r="P37" s="7">
        <f t="shared" si="19"/>
        <v>17.07</v>
      </c>
      <c r="R37" s="30">
        <v>76.815</v>
      </c>
      <c r="S37" s="31">
        <f t="shared" si="5"/>
        <v>-0.04</v>
      </c>
    </row>
    <row r="38" spans="2:19" ht="19.5" customHeight="1">
      <c r="B38" s="4">
        <f t="shared" si="6"/>
        <v>34</v>
      </c>
      <c r="C38" s="16">
        <f t="shared" si="20"/>
        <v>556952.4070000007</v>
      </c>
      <c r="D38" s="4" t="s">
        <v>42</v>
      </c>
      <c r="E38" s="5">
        <v>2012</v>
      </c>
      <c r="F38" s="6">
        <v>42153</v>
      </c>
      <c r="G38" s="28">
        <v>79.357</v>
      </c>
      <c r="H38" s="10">
        <f t="shared" si="8"/>
        <v>26</v>
      </c>
      <c r="I38" s="11">
        <f t="shared" si="15"/>
        <v>16708.38</v>
      </c>
      <c r="J38" s="26">
        <f t="shared" si="16"/>
        <v>6.4263</v>
      </c>
      <c r="K38" s="5">
        <v>2012</v>
      </c>
      <c r="L38" s="6">
        <v>42161</v>
      </c>
      <c r="M38" s="29">
        <v>79.116</v>
      </c>
      <c r="N38" s="25">
        <f t="shared" si="17"/>
        <v>15487.382999999978</v>
      </c>
      <c r="O38" s="27">
        <f t="shared" si="18"/>
        <v>24.099999999999966</v>
      </c>
      <c r="P38" s="7">
        <f t="shared" si="19"/>
        <v>0.92</v>
      </c>
      <c r="R38" s="30">
        <v>79.627</v>
      </c>
      <c r="S38" s="31">
        <f t="shared" si="5"/>
        <v>0.26</v>
      </c>
    </row>
    <row r="39" spans="2:19" ht="19.5" customHeight="1">
      <c r="B39" s="4">
        <f t="shared" si="6"/>
        <v>35</v>
      </c>
      <c r="C39" s="16">
        <f t="shared" si="20"/>
        <v>572439.7900000007</v>
      </c>
      <c r="D39" s="4" t="s">
        <v>23</v>
      </c>
      <c r="E39" s="5">
        <v>2012</v>
      </c>
      <c r="F39" s="6">
        <v>42163</v>
      </c>
      <c r="G39" s="28">
        <v>79.097</v>
      </c>
      <c r="H39" s="10">
        <f t="shared" si="8"/>
        <v>64</v>
      </c>
      <c r="I39" s="11">
        <f t="shared" si="15"/>
        <v>17173.12</v>
      </c>
      <c r="J39" s="26">
        <f t="shared" si="16"/>
        <v>2.6833</v>
      </c>
      <c r="K39" s="5">
        <v>2012</v>
      </c>
      <c r="L39" s="6">
        <v>42175</v>
      </c>
      <c r="M39" s="29">
        <v>79.469</v>
      </c>
      <c r="N39" s="25">
        <f t="shared" si="17"/>
        <v>9981.875999999998</v>
      </c>
      <c r="O39" s="27">
        <f t="shared" si="18"/>
        <v>37.19999999999999</v>
      </c>
      <c r="P39" s="7">
        <f t="shared" si="19"/>
        <v>0.58</v>
      </c>
      <c r="R39" s="30">
        <v>79.741</v>
      </c>
      <c r="S39" s="31">
        <f t="shared" si="5"/>
        <v>0.64</v>
      </c>
    </row>
    <row r="40" spans="2:19" ht="19.5" customHeight="1">
      <c r="B40" s="4">
        <f t="shared" si="6"/>
        <v>36</v>
      </c>
      <c r="C40" s="16">
        <f>C39+N39</f>
        <v>582421.6660000008</v>
      </c>
      <c r="D40" s="4" t="s">
        <v>23</v>
      </c>
      <c r="E40" s="5">
        <v>2012</v>
      </c>
      <c r="F40" s="6">
        <v>42278</v>
      </c>
      <c r="G40" s="28">
        <v>78.134</v>
      </c>
      <c r="H40" s="10">
        <f t="shared" si="8"/>
        <v>35</v>
      </c>
      <c r="I40" s="11">
        <f t="shared" si="15"/>
        <v>17472.35</v>
      </c>
      <c r="J40" s="26">
        <f t="shared" si="16"/>
        <v>4.9921</v>
      </c>
      <c r="K40" s="5">
        <v>2012</v>
      </c>
      <c r="L40" s="6">
        <v>42285</v>
      </c>
      <c r="M40" s="29">
        <v>78.288</v>
      </c>
      <c r="N40" s="25">
        <f t="shared" si="17"/>
        <v>7687.833999999818</v>
      </c>
      <c r="O40" s="27">
        <f t="shared" si="18"/>
        <v>15.399999999999636</v>
      </c>
      <c r="P40" s="7">
        <f t="shared" si="19"/>
        <v>0.43</v>
      </c>
      <c r="R40" s="30">
        <v>77.778</v>
      </c>
      <c r="S40" s="31">
        <f t="shared" si="5"/>
        <v>-0.35</v>
      </c>
    </row>
    <row r="41" spans="2:19" ht="19.5" customHeight="1">
      <c r="B41" s="4">
        <f t="shared" si="6"/>
        <v>37</v>
      </c>
      <c r="C41" s="16">
        <f aca="true" t="shared" si="28" ref="C41:C50">C40+N40</f>
        <v>590109.5000000006</v>
      </c>
      <c r="D41" s="4" t="s">
        <v>23</v>
      </c>
      <c r="E41" s="5">
        <v>2013</v>
      </c>
      <c r="F41" s="6">
        <v>42180</v>
      </c>
      <c r="G41" s="28">
        <v>98.048</v>
      </c>
      <c r="H41" s="10">
        <f aca="true" t="shared" si="29" ref="H41:H49">ROUNDDOWN(ABS(S41)*100,0)</f>
        <v>109</v>
      </c>
      <c r="I41" s="11">
        <f aca="true" t="shared" si="30" ref="I41:I49">H41*J41*100</f>
        <v>17702.690000000002</v>
      </c>
      <c r="J41" s="26">
        <f aca="true" t="shared" si="31" ref="J41:J49">ROUNDDOWN(C41*0.03/H41/100,4)</f>
        <v>1.6241</v>
      </c>
      <c r="K41" s="5">
        <v>2013</v>
      </c>
      <c r="L41" s="6">
        <v>42195</v>
      </c>
      <c r="M41" s="29">
        <v>99.48</v>
      </c>
      <c r="N41" s="25">
        <f aca="true" t="shared" si="32" ref="N41:N49">O41*100*J41</f>
        <v>23257.112000000037</v>
      </c>
      <c r="O41" s="27">
        <f aca="true" t="shared" si="33" ref="O41:O49">IF(D41="買",(M41-G41)*100,(M41-G41)*(-100))</f>
        <v>143.20000000000022</v>
      </c>
      <c r="P41" s="7">
        <f aca="true" t="shared" si="34" ref="P41:P49">ROUNDDOWN(O41/H41,2)</f>
        <v>1.31</v>
      </c>
      <c r="R41" s="30">
        <v>96.9494</v>
      </c>
      <c r="S41" s="31">
        <f aca="true" t="shared" si="35" ref="S41:S49">ROUNDDOWN(R41-G41,2)</f>
        <v>-1.09</v>
      </c>
    </row>
    <row r="42" spans="2:19" ht="19.5" customHeight="1">
      <c r="B42" s="4">
        <f t="shared" si="6"/>
        <v>38</v>
      </c>
      <c r="C42" s="16">
        <f t="shared" si="28"/>
        <v>613366.6120000007</v>
      </c>
      <c r="D42" s="4" t="s">
        <v>23</v>
      </c>
      <c r="E42" s="5">
        <v>2013</v>
      </c>
      <c r="F42" s="6">
        <v>42189</v>
      </c>
      <c r="G42" s="28">
        <v>100.146</v>
      </c>
      <c r="H42" s="10">
        <f t="shared" si="29"/>
        <v>66</v>
      </c>
      <c r="I42" s="11">
        <f t="shared" si="30"/>
        <v>18400.8</v>
      </c>
      <c r="J42" s="26">
        <f t="shared" si="31"/>
        <v>2.788</v>
      </c>
      <c r="K42" s="5">
        <v>2013</v>
      </c>
      <c r="L42" s="6" t="s">
        <v>43</v>
      </c>
      <c r="M42" s="29">
        <v>100.775</v>
      </c>
      <c r="N42" s="25">
        <f t="shared" si="32"/>
        <v>17536.520000000135</v>
      </c>
      <c r="O42" s="27">
        <f t="shared" si="33"/>
        <v>62.90000000000049</v>
      </c>
      <c r="P42" s="7">
        <f t="shared" si="34"/>
        <v>0.95</v>
      </c>
      <c r="R42" s="30">
        <v>99.48</v>
      </c>
      <c r="S42" s="31">
        <f t="shared" si="35"/>
        <v>-0.66</v>
      </c>
    </row>
    <row r="43" spans="2:19" ht="19.5" customHeight="1">
      <c r="B43" s="4">
        <f t="shared" si="6"/>
        <v>39</v>
      </c>
      <c r="C43" s="16">
        <f t="shared" si="28"/>
        <v>630903.1320000008</v>
      </c>
      <c r="D43" s="4" t="s">
        <v>23</v>
      </c>
      <c r="E43" s="5">
        <v>2013</v>
      </c>
      <c r="F43" s="6">
        <v>42302</v>
      </c>
      <c r="G43" s="28">
        <v>97.48</v>
      </c>
      <c r="H43" s="10">
        <f t="shared" si="29"/>
        <v>54</v>
      </c>
      <c r="I43" s="11">
        <f t="shared" si="30"/>
        <v>18927</v>
      </c>
      <c r="J43" s="26">
        <f t="shared" si="31"/>
        <v>3.505</v>
      </c>
      <c r="K43" s="5">
        <v>2013</v>
      </c>
      <c r="L43" s="6">
        <v>42369</v>
      </c>
      <c r="M43" s="29">
        <v>104.964</v>
      </c>
      <c r="N43" s="25">
        <f t="shared" si="32"/>
        <v>262314.1999999998</v>
      </c>
      <c r="O43" s="27">
        <f t="shared" si="33"/>
        <v>748.3999999999994</v>
      </c>
      <c r="P43" s="7">
        <f t="shared" si="34"/>
        <v>13.85</v>
      </c>
      <c r="R43" s="30">
        <v>96.935</v>
      </c>
      <c r="S43" s="31">
        <f t="shared" si="35"/>
        <v>-0.54</v>
      </c>
    </row>
    <row r="44" spans="2:19" ht="19.5" customHeight="1">
      <c r="B44" s="4">
        <f t="shared" si="6"/>
        <v>40</v>
      </c>
      <c r="C44" s="16">
        <f t="shared" si="28"/>
        <v>893217.3320000006</v>
      </c>
      <c r="D44" s="4" t="s">
        <v>44</v>
      </c>
      <c r="E44" s="5">
        <v>2014</v>
      </c>
      <c r="F44" s="6">
        <v>42010</v>
      </c>
      <c r="G44" s="28">
        <v>104.781</v>
      </c>
      <c r="H44" s="10">
        <f t="shared" si="29"/>
        <v>71</v>
      </c>
      <c r="I44" s="11">
        <f t="shared" si="30"/>
        <v>26796.11</v>
      </c>
      <c r="J44" s="26">
        <f t="shared" si="31"/>
        <v>3.7741</v>
      </c>
      <c r="K44" s="5">
        <v>2014</v>
      </c>
      <c r="L44" s="6">
        <v>42010</v>
      </c>
      <c r="M44" s="29">
        <v>104.064</v>
      </c>
      <c r="N44" s="25">
        <f t="shared" si="32"/>
        <v>-27060.297000000486</v>
      </c>
      <c r="O44" s="27">
        <f t="shared" si="33"/>
        <v>-71.7000000000013</v>
      </c>
      <c r="P44" s="7">
        <f t="shared" si="34"/>
        <v>-1</v>
      </c>
      <c r="R44" s="30">
        <v>104.064</v>
      </c>
      <c r="S44" s="31">
        <f t="shared" si="35"/>
        <v>-0.71</v>
      </c>
    </row>
    <row r="45" spans="2:19" ht="19.5" customHeight="1">
      <c r="B45" s="4">
        <f t="shared" si="6"/>
        <v>41</v>
      </c>
      <c r="C45" s="16">
        <f t="shared" si="28"/>
        <v>866157.0350000001</v>
      </c>
      <c r="D45" s="4" t="s">
        <v>23</v>
      </c>
      <c r="E45" s="5">
        <v>2014</v>
      </c>
      <c r="F45" s="6">
        <v>42024</v>
      </c>
      <c r="G45" s="28">
        <v>104.307</v>
      </c>
      <c r="H45" s="10">
        <f t="shared" si="29"/>
        <v>45</v>
      </c>
      <c r="I45" s="11">
        <f t="shared" si="30"/>
        <v>25984.350000000002</v>
      </c>
      <c r="J45" s="26">
        <f t="shared" si="31"/>
        <v>5.7743</v>
      </c>
      <c r="K45" s="5">
        <v>2014</v>
      </c>
      <c r="L45" s="6">
        <v>42027</v>
      </c>
      <c r="M45" s="29">
        <v>103.849</v>
      </c>
      <c r="N45" s="25">
        <f t="shared" si="32"/>
        <v>-26446.293999999907</v>
      </c>
      <c r="O45" s="27">
        <f t="shared" si="33"/>
        <v>-45.79999999999984</v>
      </c>
      <c r="P45" s="7">
        <f t="shared" si="34"/>
        <v>-1.01</v>
      </c>
      <c r="R45" s="30">
        <v>103.849</v>
      </c>
      <c r="S45" s="31">
        <f t="shared" si="35"/>
        <v>-0.45</v>
      </c>
    </row>
    <row r="46" spans="2:19" ht="19.5" customHeight="1">
      <c r="B46" s="4">
        <f t="shared" si="6"/>
        <v>42</v>
      </c>
      <c r="C46" s="16">
        <f t="shared" si="28"/>
        <v>839710.7410000003</v>
      </c>
      <c r="D46" s="4" t="s">
        <v>23</v>
      </c>
      <c r="E46" s="5">
        <v>2014</v>
      </c>
      <c r="F46" s="6">
        <v>42055</v>
      </c>
      <c r="G46" s="28">
        <v>102.411</v>
      </c>
      <c r="H46" s="10">
        <f t="shared" si="29"/>
        <v>75</v>
      </c>
      <c r="I46" s="11">
        <f t="shared" si="30"/>
        <v>25191</v>
      </c>
      <c r="J46" s="26">
        <f t="shared" si="31"/>
        <v>3.3588</v>
      </c>
      <c r="K46" s="5">
        <v>2014</v>
      </c>
      <c r="L46" s="6">
        <v>42063</v>
      </c>
      <c r="M46" s="29">
        <v>101.659</v>
      </c>
      <c r="N46" s="25">
        <f t="shared" si="32"/>
        <v>-25258.175999999843</v>
      </c>
      <c r="O46" s="27">
        <f t="shared" si="33"/>
        <v>-75.19999999999953</v>
      </c>
      <c r="P46" s="7">
        <f t="shared" si="34"/>
        <v>-1</v>
      </c>
      <c r="R46" s="30">
        <v>101.659</v>
      </c>
      <c r="S46" s="31">
        <f t="shared" si="35"/>
        <v>-0.75</v>
      </c>
    </row>
    <row r="47" spans="2:19" ht="19.5" customHeight="1">
      <c r="B47" s="4">
        <f t="shared" si="6"/>
        <v>43</v>
      </c>
      <c r="C47" s="16">
        <f t="shared" si="28"/>
        <v>814452.5650000004</v>
      </c>
      <c r="D47" s="4" t="s">
        <v>42</v>
      </c>
      <c r="E47" s="5">
        <v>2014</v>
      </c>
      <c r="F47" s="6">
        <v>42285</v>
      </c>
      <c r="G47" s="28">
        <v>107.745</v>
      </c>
      <c r="H47" s="10">
        <f t="shared" si="29"/>
        <v>99</v>
      </c>
      <c r="I47" s="11">
        <f t="shared" si="30"/>
        <v>24433.2</v>
      </c>
      <c r="J47" s="26">
        <f t="shared" si="31"/>
        <v>2.468</v>
      </c>
      <c r="K47" s="5">
        <v>2014</v>
      </c>
      <c r="L47" s="6">
        <v>42299</v>
      </c>
      <c r="M47" s="29">
        <v>107.01</v>
      </c>
      <c r="N47" s="25">
        <f t="shared" si="32"/>
        <v>18139.799999999985</v>
      </c>
      <c r="O47" s="27">
        <f t="shared" si="33"/>
        <v>73.49999999999994</v>
      </c>
      <c r="P47" s="7">
        <f t="shared" si="34"/>
        <v>0.74</v>
      </c>
      <c r="R47" s="30">
        <v>108.736</v>
      </c>
      <c r="S47" s="31">
        <f t="shared" si="35"/>
        <v>0.99</v>
      </c>
    </row>
    <row r="48" spans="2:19" ht="19.5" customHeight="1">
      <c r="B48" s="4">
        <f t="shared" si="6"/>
        <v>44</v>
      </c>
      <c r="C48" s="16">
        <f t="shared" si="28"/>
        <v>832592.3650000003</v>
      </c>
      <c r="D48" s="4" t="s">
        <v>23</v>
      </c>
      <c r="E48" s="5">
        <v>2014</v>
      </c>
      <c r="F48" s="6">
        <v>42299</v>
      </c>
      <c r="G48" s="28">
        <v>107.01</v>
      </c>
      <c r="H48" s="10">
        <f t="shared" si="29"/>
        <v>76</v>
      </c>
      <c r="I48" s="11">
        <f t="shared" si="30"/>
        <v>24977.4</v>
      </c>
      <c r="J48" s="26">
        <f t="shared" si="31"/>
        <v>3.2865</v>
      </c>
      <c r="K48" s="5">
        <v>2014</v>
      </c>
      <c r="L48" s="6">
        <v>42342</v>
      </c>
      <c r="M48" s="29">
        <v>119.33</v>
      </c>
      <c r="N48" s="25">
        <f t="shared" si="32"/>
        <v>404896.7999999998</v>
      </c>
      <c r="O48" s="27">
        <f t="shared" si="33"/>
        <v>1231.9999999999993</v>
      </c>
      <c r="P48" s="7">
        <f t="shared" si="34"/>
        <v>16.21</v>
      </c>
      <c r="R48" s="30">
        <v>106.241</v>
      </c>
      <c r="S48" s="31">
        <f t="shared" si="35"/>
        <v>-0.76</v>
      </c>
    </row>
    <row r="49" spans="2:19" ht="19.5" customHeight="1" thickBot="1">
      <c r="B49" s="4">
        <f t="shared" si="6"/>
        <v>45</v>
      </c>
      <c r="C49" s="16">
        <f t="shared" si="28"/>
        <v>1237489.165</v>
      </c>
      <c r="D49" s="4" t="s">
        <v>24</v>
      </c>
      <c r="E49" s="5">
        <v>2015</v>
      </c>
      <c r="F49" s="6">
        <v>42016</v>
      </c>
      <c r="G49" s="28">
        <v>118.092</v>
      </c>
      <c r="H49" s="10">
        <f t="shared" si="29"/>
        <v>122</v>
      </c>
      <c r="I49" s="11">
        <f t="shared" si="30"/>
        <v>37124.600000000006</v>
      </c>
      <c r="J49" s="26">
        <f t="shared" si="31"/>
        <v>3.043</v>
      </c>
      <c r="K49" s="5">
        <v>2015</v>
      </c>
      <c r="L49" s="6">
        <v>42024</v>
      </c>
      <c r="M49" s="29">
        <v>117.772</v>
      </c>
      <c r="N49" s="25">
        <f t="shared" si="32"/>
        <v>9737.599999999793</v>
      </c>
      <c r="O49" s="27">
        <f t="shared" si="33"/>
        <v>31.999999999999318</v>
      </c>
      <c r="P49" s="7">
        <f t="shared" si="34"/>
        <v>0.26</v>
      </c>
      <c r="R49" s="30">
        <v>119.312</v>
      </c>
      <c r="S49" s="31">
        <f t="shared" si="35"/>
        <v>1.22</v>
      </c>
    </row>
    <row r="50" spans="2:15" ht="19.5" customHeight="1" thickBot="1">
      <c r="B50" s="18" t="s">
        <v>22</v>
      </c>
      <c r="C50" s="16">
        <f t="shared" si="28"/>
        <v>1247226.765</v>
      </c>
      <c r="M50" s="19" t="s">
        <v>2</v>
      </c>
      <c r="N50" s="20">
        <f>SUM(N5:N49)</f>
        <v>1147226.7649999994</v>
      </c>
      <c r="O50" s="21">
        <f>SUM(O5:O39)</f>
        <v>3625.299999999996</v>
      </c>
    </row>
    <row r="51" spans="13:15" ht="16.5">
      <c r="M51" s="22" t="s">
        <v>26</v>
      </c>
      <c r="N51" s="39" t="s">
        <v>45</v>
      </c>
      <c r="O51" s="40"/>
    </row>
    <row r="52" spans="13:15" ht="18" thickBot="1">
      <c r="M52" s="23" t="s">
        <v>27</v>
      </c>
      <c r="N52" s="41">
        <f>29/45</f>
        <v>0.6444444444444445</v>
      </c>
      <c r="O52" s="42"/>
    </row>
    <row r="53" ht="19.5" customHeight="1"/>
    <row r="54" spans="2:16" ht="19.5" customHeight="1">
      <c r="B54" t="s">
        <v>29</v>
      </c>
      <c r="P54">
        <f>COUNTIF(N5:N49,"&gt;0")</f>
        <v>29</v>
      </c>
    </row>
    <row r="55" spans="2:12" ht="19.5" customHeight="1">
      <c r="B55" t="s">
        <v>30</v>
      </c>
      <c r="L55" s="32"/>
    </row>
    <row r="56" spans="2:15" ht="19.5" customHeight="1">
      <c r="B56" t="s">
        <v>31</v>
      </c>
      <c r="O56" s="1"/>
    </row>
    <row r="57" spans="2:15" ht="19.5" customHeight="1">
      <c r="B57" t="s">
        <v>35</v>
      </c>
      <c r="O57" s="1"/>
    </row>
    <row r="58" ht="18.75" customHeight="1">
      <c r="B58" t="s">
        <v>32</v>
      </c>
    </row>
    <row r="59" ht="22.5" customHeight="1">
      <c r="B59" t="s">
        <v>33</v>
      </c>
    </row>
  </sheetData>
  <sheetProtection/>
  <mergeCells count="9">
    <mergeCell ref="B3:B4"/>
    <mergeCell ref="C3:C4"/>
    <mergeCell ref="K3:M3"/>
    <mergeCell ref="N3:P3"/>
    <mergeCell ref="N51:O51"/>
    <mergeCell ref="N52:O52"/>
    <mergeCell ref="D3:G3"/>
    <mergeCell ref="H3:I3"/>
    <mergeCell ref="J3:J4"/>
  </mergeCells>
  <printOptions/>
  <pageMargins left="0.6986111111111111" right="0.6986111111111111" top="1" bottom="1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737"/>
  <sheetViews>
    <sheetView workbookViewId="0" topLeftCell="A700">
      <selection activeCell="A738" sqref="A738"/>
    </sheetView>
  </sheetViews>
  <sheetFormatPr defaultColWidth="13.00390625" defaultRowHeight="13.5"/>
  <sheetData>
    <row r="3" ht="16.5">
      <c r="A3">
        <v>1</v>
      </c>
    </row>
    <row r="38" ht="16.5">
      <c r="A38">
        <v>2</v>
      </c>
    </row>
    <row r="74" ht="16.5">
      <c r="A74">
        <v>4</v>
      </c>
    </row>
    <row r="110" ht="16.5">
      <c r="A110">
        <v>5</v>
      </c>
    </row>
    <row r="146" ht="16.5">
      <c r="A146" t="s">
        <v>40</v>
      </c>
    </row>
    <row r="183" ht="13.5">
      <c r="A183">
        <v>8</v>
      </c>
    </row>
    <row r="218" ht="16.5">
      <c r="A218">
        <v>9</v>
      </c>
    </row>
    <row r="255" ht="13.5">
      <c r="A255">
        <v>10</v>
      </c>
    </row>
    <row r="290" ht="16.5">
      <c r="A290">
        <v>12</v>
      </c>
    </row>
    <row r="328" ht="16.5">
      <c r="A328">
        <v>13</v>
      </c>
    </row>
    <row r="366" ht="16.5">
      <c r="A366">
        <v>14</v>
      </c>
    </row>
    <row r="403" ht="16.5">
      <c r="A403">
        <v>16</v>
      </c>
    </row>
    <row r="441" ht="13.5">
      <c r="A441">
        <v>17</v>
      </c>
    </row>
    <row r="477" ht="16.5">
      <c r="A477">
        <v>17</v>
      </c>
    </row>
    <row r="512" ht="13.5">
      <c r="A512">
        <v>19</v>
      </c>
    </row>
    <row r="549" ht="16.5">
      <c r="A549">
        <v>21</v>
      </c>
    </row>
    <row r="588" ht="13.5">
      <c r="A588">
        <v>24</v>
      </c>
    </row>
    <row r="625" ht="13.5">
      <c r="A625">
        <v>33</v>
      </c>
    </row>
    <row r="663" ht="13.5">
      <c r="A663">
        <v>38</v>
      </c>
    </row>
    <row r="699" ht="13.5">
      <c r="A699">
        <v>39</v>
      </c>
    </row>
    <row r="737" ht="13.5">
      <c r="A737">
        <v>44</v>
      </c>
    </row>
  </sheetData>
  <sheetProtection/>
  <printOptions/>
  <pageMargins left="0.75" right="0.75" top="1" bottom="1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30" sqref="A30"/>
    </sheetView>
  </sheetViews>
  <sheetFormatPr defaultColWidth="9.00390625" defaultRowHeight="13.5"/>
  <sheetData>
    <row r="1" ht="16.5">
      <c r="A1" t="s">
        <v>3</v>
      </c>
    </row>
    <row r="2" spans="1:10" ht="16.5">
      <c r="A2" s="47"/>
      <c r="B2" s="48"/>
      <c r="C2" s="48"/>
      <c r="D2" s="48"/>
      <c r="E2" s="48"/>
      <c r="F2" s="48"/>
      <c r="G2" s="48"/>
      <c r="H2" s="48"/>
      <c r="I2" s="48"/>
      <c r="J2" s="48"/>
    </row>
    <row r="3" spans="1:10" ht="16.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6.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6.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6.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6.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6.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6.5">
      <c r="A9" s="48"/>
      <c r="B9" s="48"/>
      <c r="C9" s="48"/>
      <c r="D9" s="48"/>
      <c r="E9" s="48"/>
      <c r="F9" s="48"/>
      <c r="G9" s="48"/>
      <c r="H9" s="48"/>
      <c r="I9" s="48"/>
      <c r="J9" s="48"/>
    </row>
    <row r="11" ht="16.5">
      <c r="A11" t="s">
        <v>4</v>
      </c>
    </row>
    <row r="12" spans="1:10" ht="16.5">
      <c r="A12" s="47" t="s">
        <v>46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6.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6.5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6.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6.5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6.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6.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6.5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1" ht="16.5">
      <c r="A21" t="s">
        <v>5</v>
      </c>
    </row>
    <row r="22" spans="1:10" ht="16.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6.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6.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6.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6.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6.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6.5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6.5">
      <c r="A29" s="48"/>
      <c r="B29" s="48"/>
      <c r="C29" s="48"/>
      <c r="D29" s="48"/>
      <c r="E29" s="48"/>
      <c r="F29" s="48"/>
      <c r="G29" s="48"/>
      <c r="H29" s="48"/>
      <c r="I29" s="48"/>
      <c r="J29" s="4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3"/>
  <sheetViews>
    <sheetView zoomScaleSheetLayoutView="100" workbookViewId="0" topLeftCell="A1">
      <selection activeCell="C7" sqref="C7"/>
    </sheetView>
  </sheetViews>
  <sheetFormatPr defaultColWidth="8.875" defaultRowHeight="13.5"/>
  <sheetData>
    <row r="4" spans="2:5" ht="16.5">
      <c r="B4" t="s">
        <v>6</v>
      </c>
      <c r="C4" t="s">
        <v>36</v>
      </c>
      <c r="D4" t="s">
        <v>7</v>
      </c>
      <c r="E4" t="s">
        <v>34</v>
      </c>
    </row>
    <row r="5" spans="3:4" ht="16.5">
      <c r="C5" t="s">
        <v>37</v>
      </c>
      <c r="D5" t="s">
        <v>7</v>
      </c>
    </row>
    <row r="6" spans="3:4" ht="16.5">
      <c r="C6" t="s">
        <v>47</v>
      </c>
      <c r="D6" t="s">
        <v>7</v>
      </c>
    </row>
    <row r="9" ht="16.5">
      <c r="B9" t="s">
        <v>8</v>
      </c>
    </row>
    <row r="13" ht="16.5">
      <c r="B13" t="s">
        <v>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宮田 知章</cp:lastModifiedBy>
  <cp:lastPrinted>1899-12-30T00:00:00Z</cp:lastPrinted>
  <dcterms:created xsi:type="dcterms:W3CDTF">2013-10-09T23:04:08Z</dcterms:created>
  <dcterms:modified xsi:type="dcterms:W3CDTF">2015-07-16T06:04:19Z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